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2-2020\MTA Consolidated Reports. pdfs\Excel &amp; Word\"/>
    </mc:Choice>
  </mc:AlternateContent>
  <bookViews>
    <workbookView xWindow="0" yWindow="0" windowWidth="26250" windowHeight="8520" tabRatio="793" firstSheet="2" activeTab="2"/>
  </bookViews>
  <sheets>
    <sheet name="Accrued Data" sheetId="24" state="hidden" r:id="rId1"/>
    <sheet name="Chart1" sheetId="116" state="hidden" r:id="rId2"/>
    <sheet name="Consolidated Variance Data" sheetId="6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2">'Consolidated Variance Data'!$B$1:$L$58</definedName>
    <definedName name="_xlnm.Print_Area">#REF!</definedName>
    <definedName name="Print_Area_MI">#REF!</definedName>
    <definedName name="Print_Area_Reset">OFFSET(Full_Print,0,0,Last_Row)</definedName>
    <definedName name="_xlnm.Print_Titles" localSheetId="2">'Consolidated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localSheetId="2" hidden="1">{#N/A,#N/A,TRUE,"Flash"}</definedName>
    <definedName name="wrn.Flash." hidden="1">{#N/A,#N/A,TRUE,"Flash"}</definedName>
    <definedName name="x">"V2006-12-31"</definedName>
    <definedName name="xxx">[4]Details!#REF!</definedName>
    <definedName name="xxxx" localSheetId="0" hidden="1">{#N/A,#N/A,TRUE,"Flash"}</definedName>
    <definedName name="xxxx" localSheetId="2" hidden="1">{#N/A,#N/A,TRUE,"Flash"}</definedName>
    <definedName name="xxxx" hidden="1">{#N/A,#N/A,TRUE,"Flash"}</definedName>
    <definedName name="Years">[11]Input!$C$24:$C$29</definedName>
    <definedName name="z">38762.5848726852</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 r="AI75" i="24" l="1"/>
  <c r="AH75" i="24"/>
  <c r="Y76" i="24"/>
  <c r="X76" i="24"/>
  <c r="AH76" i="24" s="1"/>
  <c r="F76" i="24"/>
  <c r="P76" i="24" s="1"/>
  <c r="E76" i="24"/>
  <c r="O76" i="24" s="1"/>
  <c r="AF76" i="24"/>
  <c r="AE76" i="24"/>
  <c r="M76" i="24"/>
  <c r="L76" i="24"/>
  <c r="AF75" i="24"/>
  <c r="AE75" i="24"/>
  <c r="Z75" i="24"/>
  <c r="AA75" i="24" s="1"/>
  <c r="P75" i="24"/>
  <c r="O75" i="24"/>
  <c r="M75" i="24"/>
  <c r="L75" i="24"/>
  <c r="G75" i="24"/>
  <c r="H75" i="24" s="1"/>
  <c r="R75" i="24" s="1"/>
  <c r="AH69" i="24"/>
  <c r="AK69" i="24" s="1"/>
  <c r="AD69" i="24"/>
  <c r="AC69" i="24"/>
  <c r="AF69" i="24" s="1"/>
  <c r="X69" i="24"/>
  <c r="AA69" i="24" s="1"/>
  <c r="O69" i="24"/>
  <c r="Q69" i="24" s="1"/>
  <c r="K69" i="24"/>
  <c r="J69" i="24"/>
  <c r="E69" i="24"/>
  <c r="H69" i="24" s="1"/>
  <c r="AD68" i="24"/>
  <c r="AC68" i="24"/>
  <c r="Y68" i="24"/>
  <c r="X68" i="24"/>
  <c r="V68" i="24"/>
  <c r="M68" i="24"/>
  <c r="L68" i="24"/>
  <c r="F68" i="24"/>
  <c r="P68" i="24" s="1"/>
  <c r="E68" i="24"/>
  <c r="O68" i="24" s="1"/>
  <c r="AD67" i="24"/>
  <c r="AC67" i="24"/>
  <c r="Y67" i="24"/>
  <c r="X67" i="24"/>
  <c r="V67" i="24"/>
  <c r="M67" i="24"/>
  <c r="L67" i="24"/>
  <c r="F67" i="24"/>
  <c r="E67" i="24"/>
  <c r="O67" i="24" s="1"/>
  <c r="AD66" i="24"/>
  <c r="AC66" i="24"/>
  <c r="AF66" i="24" s="1"/>
  <c r="Y66" i="24"/>
  <c r="X66" i="24"/>
  <c r="M66" i="24"/>
  <c r="L66" i="24"/>
  <c r="F66" i="24"/>
  <c r="P66" i="24" s="1"/>
  <c r="E66" i="24"/>
  <c r="AD62" i="24"/>
  <c r="AC62" i="24"/>
  <c r="AF62" i="24" s="1"/>
  <c r="Y62" i="24"/>
  <c r="X62" i="24"/>
  <c r="K62" i="24"/>
  <c r="J62" i="24"/>
  <c r="M62" i="24" s="1"/>
  <c r="F62" i="24"/>
  <c r="E62" i="24"/>
  <c r="H62" i="24" s="1"/>
  <c r="AI61" i="24"/>
  <c r="AI62" i="24" s="1"/>
  <c r="AH61" i="24"/>
  <c r="AF61" i="24"/>
  <c r="AE61" i="24"/>
  <c r="AE62" i="24" s="1"/>
  <c r="AA61" i="24"/>
  <c r="Z61" i="24"/>
  <c r="P61" i="24"/>
  <c r="P62" i="24" s="1"/>
  <c r="O61" i="24"/>
  <c r="M61" i="24"/>
  <c r="L61" i="24"/>
  <c r="L62" i="24" s="1"/>
  <c r="H61" i="24"/>
  <c r="G61" i="24"/>
  <c r="AD57" i="24"/>
  <c r="AC57" i="24"/>
  <c r="AF57" i="24" s="1"/>
  <c r="Y57" i="24"/>
  <c r="X57" i="24"/>
  <c r="P57" i="24"/>
  <c r="O57" i="24"/>
  <c r="R57" i="24" s="1"/>
  <c r="M57" i="24"/>
  <c r="L57" i="24"/>
  <c r="H57" i="24"/>
  <c r="G57" i="24"/>
  <c r="K56" i="24"/>
  <c r="J56" i="24"/>
  <c r="J58" i="24" s="1"/>
  <c r="M58" i="24" s="1"/>
  <c r="AD54" i="24"/>
  <c r="AI54" i="24" s="1"/>
  <c r="AC54" i="24"/>
  <c r="AF54" i="24" s="1"/>
  <c r="AA54" i="24"/>
  <c r="Z54" i="24"/>
  <c r="P54" i="24"/>
  <c r="O54" i="24"/>
  <c r="M54" i="24"/>
  <c r="L54" i="24"/>
  <c r="H54" i="24"/>
  <c r="G54" i="24"/>
  <c r="AD53" i="24"/>
  <c r="AC53" i="24"/>
  <c r="AF53" i="24" s="1"/>
  <c r="Y53" i="24"/>
  <c r="X53" i="24"/>
  <c r="AA53" i="24" s="1"/>
  <c r="M53" i="24"/>
  <c r="L53" i="24"/>
  <c r="F53" i="24"/>
  <c r="P53" i="24" s="1"/>
  <c r="E53" i="24"/>
  <c r="O53" i="24" s="1"/>
  <c r="R53" i="24" s="1"/>
  <c r="AD52" i="24"/>
  <c r="AC52" i="24"/>
  <c r="AF52" i="24" s="1"/>
  <c r="AA52" i="24"/>
  <c r="Y52" i="24"/>
  <c r="Z52" i="24" s="1"/>
  <c r="P52" i="24"/>
  <c r="O52" i="24"/>
  <c r="M52" i="24"/>
  <c r="L52" i="24"/>
  <c r="H52" i="24"/>
  <c r="G52" i="24"/>
  <c r="AD51" i="24"/>
  <c r="AC51" i="24"/>
  <c r="AF51" i="24" s="1"/>
  <c r="Y51" i="24"/>
  <c r="X51" i="24"/>
  <c r="M51" i="24"/>
  <c r="L51" i="24"/>
  <c r="F51" i="24"/>
  <c r="P51" i="24" s="1"/>
  <c r="E51" i="24"/>
  <c r="O51" i="24" s="1"/>
  <c r="AD49" i="24"/>
  <c r="AC49" i="24"/>
  <c r="Y49" i="24"/>
  <c r="X49" i="24"/>
  <c r="K49" i="24"/>
  <c r="J49" i="24"/>
  <c r="F49" i="24"/>
  <c r="E49" i="24"/>
  <c r="AD47" i="24"/>
  <c r="AC47" i="24"/>
  <c r="Y47" i="24"/>
  <c r="X47" i="24"/>
  <c r="K47" i="24"/>
  <c r="J47" i="24"/>
  <c r="F47" i="24"/>
  <c r="E47" i="24"/>
  <c r="AD46" i="24"/>
  <c r="AC46" i="24"/>
  <c r="Y46" i="24"/>
  <c r="X46" i="24"/>
  <c r="K46" i="24"/>
  <c r="J46" i="24"/>
  <c r="F46" i="24"/>
  <c r="E46" i="24"/>
  <c r="AD45" i="24"/>
  <c r="AC45" i="24"/>
  <c r="Y45" i="24"/>
  <c r="X45" i="24"/>
  <c r="K45" i="24"/>
  <c r="J45" i="24"/>
  <c r="F45" i="24"/>
  <c r="E45" i="24"/>
  <c r="AD44" i="24"/>
  <c r="AC44" i="24"/>
  <c r="Y44" i="24"/>
  <c r="X44" i="24"/>
  <c r="K44" i="24"/>
  <c r="J44" i="24"/>
  <c r="F44" i="24"/>
  <c r="E44" i="24"/>
  <c r="AD43" i="24"/>
  <c r="AC43" i="24"/>
  <c r="AF43" i="24" s="1"/>
  <c r="Y43" i="24"/>
  <c r="X43" i="24"/>
  <c r="K43" i="24"/>
  <c r="J43" i="24"/>
  <c r="F43" i="24"/>
  <c r="E43" i="24"/>
  <c r="AD42" i="24"/>
  <c r="AC42" i="24"/>
  <c r="Y42" i="24"/>
  <c r="X42" i="24"/>
  <c r="K42" i="24"/>
  <c r="J42" i="24"/>
  <c r="M42" i="24" s="1"/>
  <c r="F42" i="24"/>
  <c r="E42" i="24"/>
  <c r="AD41" i="24"/>
  <c r="AC41" i="24"/>
  <c r="Y41" i="24"/>
  <c r="X41" i="24"/>
  <c r="K41" i="24"/>
  <c r="J41" i="24"/>
  <c r="F41" i="24"/>
  <c r="E41" i="24"/>
  <c r="AI40" i="24"/>
  <c r="AH40" i="24"/>
  <c r="AK40" i="24" s="1"/>
  <c r="AF40" i="24"/>
  <c r="AE40" i="24"/>
  <c r="AA40" i="24"/>
  <c r="Z40" i="24"/>
  <c r="P40" i="24"/>
  <c r="O40" i="24"/>
  <c r="R40" i="24" s="1"/>
  <c r="M40" i="24"/>
  <c r="L40" i="24"/>
  <c r="H40" i="24"/>
  <c r="G40" i="24"/>
  <c r="AI39" i="24"/>
  <c r="AH39" i="24"/>
  <c r="AK39" i="24" s="1"/>
  <c r="AF39" i="24"/>
  <c r="AE39" i="24"/>
  <c r="AA39" i="24"/>
  <c r="Z39" i="24"/>
  <c r="P39" i="24"/>
  <c r="O39" i="24"/>
  <c r="R39" i="24" s="1"/>
  <c r="M39" i="24"/>
  <c r="L39" i="24"/>
  <c r="H39" i="24"/>
  <c r="G39" i="24"/>
  <c r="AD38" i="24"/>
  <c r="AC38" i="24"/>
  <c r="Y38" i="24"/>
  <c r="X38" i="24"/>
  <c r="K38" i="24"/>
  <c r="J38" i="24"/>
  <c r="F38" i="24"/>
  <c r="E38" i="24"/>
  <c r="AI37" i="24"/>
  <c r="AH37" i="24"/>
  <c r="AK37" i="24" s="1"/>
  <c r="AF37" i="24"/>
  <c r="AE37" i="24"/>
  <c r="AA37" i="24"/>
  <c r="Z37" i="24"/>
  <c r="P37" i="24"/>
  <c r="O37" i="24"/>
  <c r="R37" i="24" s="1"/>
  <c r="M37" i="24"/>
  <c r="L37" i="24"/>
  <c r="H37" i="24"/>
  <c r="G37" i="24"/>
  <c r="AI36" i="24"/>
  <c r="AH36" i="24"/>
  <c r="AK36" i="24" s="1"/>
  <c r="AF36" i="24"/>
  <c r="AE36" i="24"/>
  <c r="AA36" i="24"/>
  <c r="Z36" i="24"/>
  <c r="P36" i="24"/>
  <c r="O36" i="24"/>
  <c r="R36" i="24" s="1"/>
  <c r="M36" i="24"/>
  <c r="L36" i="24"/>
  <c r="H36" i="24"/>
  <c r="G36" i="24"/>
  <c r="AD35" i="24"/>
  <c r="AC35" i="24"/>
  <c r="Y35" i="24"/>
  <c r="X35" i="24"/>
  <c r="K35" i="24"/>
  <c r="J35" i="24"/>
  <c r="F35" i="24"/>
  <c r="E35" i="24"/>
  <c r="AD33" i="24"/>
  <c r="AC33" i="24"/>
  <c r="Y33" i="24"/>
  <c r="X33" i="24"/>
  <c r="K33" i="24"/>
  <c r="J33" i="24"/>
  <c r="F33" i="24"/>
  <c r="E33" i="24"/>
  <c r="AD31" i="24"/>
  <c r="AC31" i="24"/>
  <c r="Y31" i="24"/>
  <c r="X31" i="24"/>
  <c r="K31" i="24"/>
  <c r="J31" i="24"/>
  <c r="F31" i="24"/>
  <c r="E31" i="24"/>
  <c r="AD30" i="24"/>
  <c r="AC30" i="24"/>
  <c r="Y30" i="24"/>
  <c r="X30" i="24"/>
  <c r="K30" i="24"/>
  <c r="J30" i="24"/>
  <c r="F30" i="24"/>
  <c r="E30" i="24"/>
  <c r="AD29" i="24"/>
  <c r="AC29" i="24"/>
  <c r="Y29" i="24"/>
  <c r="X29" i="24"/>
  <c r="K29" i="24"/>
  <c r="J29" i="24"/>
  <c r="F29" i="24"/>
  <c r="E29" i="24"/>
  <c r="AD28" i="24"/>
  <c r="AC28" i="24"/>
  <c r="Y28" i="24"/>
  <c r="X28" i="24"/>
  <c r="V28" i="24"/>
  <c r="K28" i="24"/>
  <c r="J28" i="24"/>
  <c r="F28" i="24"/>
  <c r="E28" i="24"/>
  <c r="AD27" i="24"/>
  <c r="AC27" i="24"/>
  <c r="Y27" i="24"/>
  <c r="X27" i="24"/>
  <c r="K27" i="24"/>
  <c r="J27" i="24"/>
  <c r="F27" i="24"/>
  <c r="E27" i="24"/>
  <c r="AD26" i="24"/>
  <c r="AC26" i="24"/>
  <c r="Y26" i="24"/>
  <c r="X26" i="24"/>
  <c r="K26" i="24"/>
  <c r="J26" i="24"/>
  <c r="F26" i="24"/>
  <c r="E26" i="24"/>
  <c r="AD25" i="24"/>
  <c r="AC25" i="24"/>
  <c r="Y25" i="24"/>
  <c r="X25" i="24"/>
  <c r="K25" i="24"/>
  <c r="J25" i="24"/>
  <c r="F25" i="24"/>
  <c r="E25" i="24"/>
  <c r="AD22" i="24"/>
  <c r="AC22" i="24"/>
  <c r="Y22" i="24"/>
  <c r="X22" i="24"/>
  <c r="K22" i="24"/>
  <c r="J22" i="24"/>
  <c r="F22" i="24"/>
  <c r="E22" i="24"/>
  <c r="AD20" i="24"/>
  <c r="AC20" i="24"/>
  <c r="Y20" i="24"/>
  <c r="X20" i="24"/>
  <c r="K20" i="24"/>
  <c r="K21" i="24" s="1"/>
  <c r="J20" i="24"/>
  <c r="F20" i="24"/>
  <c r="E20" i="24"/>
  <c r="H20" i="24" s="1"/>
  <c r="BN19" i="24"/>
  <c r="AD19" i="24"/>
  <c r="AC19" i="24"/>
  <c r="Y19" i="24"/>
  <c r="X19" i="24"/>
  <c r="M19" i="24"/>
  <c r="L19" i="24"/>
  <c r="F19" i="24"/>
  <c r="P19" i="24" s="1"/>
  <c r="E19" i="24"/>
  <c r="O19" i="24" s="1"/>
  <c r="AD18" i="24"/>
  <c r="AI18" i="24" s="1"/>
  <c r="AC18" i="24"/>
  <c r="AA18" i="24"/>
  <c r="Z18" i="24"/>
  <c r="P18" i="24"/>
  <c r="O18" i="24"/>
  <c r="R18" i="24" s="1"/>
  <c r="M18" i="24"/>
  <c r="L18" i="24"/>
  <c r="H18" i="24"/>
  <c r="G18" i="24"/>
  <c r="AD17" i="24"/>
  <c r="AC17" i="24"/>
  <c r="AH17" i="24" s="1"/>
  <c r="AK17" i="24" s="1"/>
  <c r="AA17" i="24"/>
  <c r="Z17" i="24"/>
  <c r="P17" i="24"/>
  <c r="O17" i="24"/>
  <c r="R17" i="24" s="1"/>
  <c r="M17" i="24"/>
  <c r="L17" i="24"/>
  <c r="H17" i="24"/>
  <c r="G17" i="24"/>
  <c r="BN16" i="24"/>
  <c r="AD16" i="24"/>
  <c r="AC16" i="24"/>
  <c r="AF16" i="24" s="1"/>
  <c r="Y16" i="24"/>
  <c r="X16" i="24"/>
  <c r="M16" i="24"/>
  <c r="L16" i="24"/>
  <c r="F16" i="24"/>
  <c r="P16" i="24" s="1"/>
  <c r="E16" i="24"/>
  <c r="O16" i="24" s="1"/>
  <c r="AD15" i="24"/>
  <c r="AC15" i="24"/>
  <c r="Y15" i="24"/>
  <c r="X15" i="24"/>
  <c r="M15" i="24"/>
  <c r="L15" i="24"/>
  <c r="F15" i="24"/>
  <c r="P15" i="24" s="1"/>
  <c r="E15" i="24"/>
  <c r="X13" i="24"/>
  <c r="AC13" i="24" s="1"/>
  <c r="AH13" i="24" s="1"/>
  <c r="O13" i="24"/>
  <c r="J13" i="24"/>
  <c r="V5" i="24"/>
  <c r="AA57" i="24"/>
  <c r="AE54" i="24" l="1"/>
  <c r="AJ54" i="24" s="1"/>
  <c r="AH57" i="24"/>
  <c r="AK57" i="24" s="1"/>
  <c r="AH54" i="24"/>
  <c r="AK54" i="24" s="1"/>
  <c r="AE53" i="24"/>
  <c r="AH51" i="24"/>
  <c r="AI53" i="24"/>
  <c r="AI57" i="24"/>
  <c r="Q61" i="24"/>
  <c r="Q62" i="24" s="1"/>
  <c r="AJ61" i="24"/>
  <c r="AJ62" i="24" s="1"/>
  <c r="AI66" i="24"/>
  <c r="AI52" i="24"/>
  <c r="AH16" i="24"/>
  <c r="AI51" i="24"/>
  <c r="AE52" i="24"/>
  <c r="AJ52" i="24" s="1"/>
  <c r="Q57" i="24"/>
  <c r="AE51" i="24"/>
  <c r="AH43" i="24"/>
  <c r="Z46" i="24"/>
  <c r="AA46" i="24" s="1"/>
  <c r="Z69" i="24"/>
  <c r="Z45" i="24"/>
  <c r="AA45" i="24" s="1"/>
  <c r="P25" i="24"/>
  <c r="Z31" i="24"/>
  <c r="AA31" i="24" s="1"/>
  <c r="O62" i="24"/>
  <c r="R62" i="24" s="1"/>
  <c r="AE57" i="24"/>
  <c r="Z26" i="24"/>
  <c r="AA26" i="24" s="1"/>
  <c r="R61" i="24"/>
  <c r="Q75" i="24"/>
  <c r="Z62" i="24"/>
  <c r="E21" i="24"/>
  <c r="AI68" i="24"/>
  <c r="O44" i="24"/>
  <c r="AH44" i="24"/>
  <c r="AH46" i="24"/>
  <c r="AH47" i="24"/>
  <c r="G66" i="24"/>
  <c r="H66" i="24" s="1"/>
  <c r="Z57" i="24"/>
  <c r="Q76" i="24"/>
  <c r="AH52" i="24"/>
  <c r="AK52" i="24" s="1"/>
  <c r="G62" i="24"/>
  <c r="AH62" i="24"/>
  <c r="AK62" i="24" s="1"/>
  <c r="Z51" i="24"/>
  <c r="AA51" i="24" s="1"/>
  <c r="AF17" i="24"/>
  <c r="AE19" i="24"/>
  <c r="G20" i="24"/>
  <c r="G43" i="24"/>
  <c r="H43" i="24" s="1"/>
  <c r="L69" i="24"/>
  <c r="O66" i="24"/>
  <c r="Q66" i="24" s="1"/>
  <c r="R66" i="24" s="1"/>
  <c r="AA62" i="24"/>
  <c r="AE26" i="24"/>
  <c r="AF26" i="24" s="1"/>
  <c r="AE27" i="24"/>
  <c r="AF27" i="24" s="1"/>
  <c r="AJ75" i="24"/>
  <c r="AK75" i="24" s="1"/>
  <c r="AK61" i="24"/>
  <c r="AI15" i="24"/>
  <c r="AI19" i="24"/>
  <c r="AH20" i="24"/>
  <c r="AH25" i="24"/>
  <c r="AH27" i="24"/>
  <c r="AI28" i="24"/>
  <c r="AI30" i="24"/>
  <c r="AI35" i="24"/>
  <c r="AJ40" i="24"/>
  <c r="AI44" i="24"/>
  <c r="AI45" i="24"/>
  <c r="P47" i="24"/>
  <c r="AE47" i="24"/>
  <c r="AF47" i="24" s="1"/>
  <c r="AI67" i="24"/>
  <c r="L56" i="24"/>
  <c r="AC56" i="24"/>
  <c r="AE16" i="24"/>
  <c r="AH28" i="24"/>
  <c r="Q36" i="24"/>
  <c r="O41" i="24"/>
  <c r="O42" i="24"/>
  <c r="Z68" i="24"/>
  <c r="AA68" i="24" s="1"/>
  <c r="AF19" i="24"/>
  <c r="X32" i="24"/>
  <c r="AE66" i="24"/>
  <c r="X21" i="24"/>
  <c r="L25" i="24"/>
  <c r="M25" i="24" s="1"/>
  <c r="L26" i="24"/>
  <c r="M26" i="24" s="1"/>
  <c r="L27" i="24"/>
  <c r="M27" i="24" s="1"/>
  <c r="L28" i="24"/>
  <c r="M28" i="24" s="1"/>
  <c r="P31" i="24"/>
  <c r="AI38" i="24"/>
  <c r="AI41" i="24"/>
  <c r="AI42" i="24"/>
  <c r="P43" i="24"/>
  <c r="AI43" i="24"/>
  <c r="P44" i="24"/>
  <c r="AI47" i="24"/>
  <c r="M56" i="24"/>
  <c r="AD21" i="24"/>
  <c r="L38" i="24"/>
  <c r="AE38" i="24"/>
  <c r="AF38" i="24" s="1"/>
  <c r="L46" i="24"/>
  <c r="M46" i="24" s="1"/>
  <c r="Z67" i="24"/>
  <c r="AA67" i="24" s="1"/>
  <c r="Q40" i="24"/>
  <c r="Q51" i="24"/>
  <c r="R51" i="24" s="1"/>
  <c r="K32" i="24"/>
  <c r="AI46" i="24"/>
  <c r="J32" i="24"/>
  <c r="Z28" i="24"/>
  <c r="AA28" i="24" s="1"/>
  <c r="L20" i="24"/>
  <c r="M20" i="24" s="1"/>
  <c r="F32" i="24"/>
  <c r="P26" i="24"/>
  <c r="P27" i="24"/>
  <c r="P28" i="24"/>
  <c r="O29" i="24"/>
  <c r="G30" i="24"/>
  <c r="H30" i="24" s="1"/>
  <c r="G31" i="24"/>
  <c r="H31" i="24" s="1"/>
  <c r="O35" i="24"/>
  <c r="AJ37" i="24"/>
  <c r="AE45" i="24"/>
  <c r="AF45" i="24" s="1"/>
  <c r="AE46" i="24"/>
  <c r="AF46" i="24" s="1"/>
  <c r="L31" i="24"/>
  <c r="M31" i="24" s="1"/>
  <c r="O43" i="24"/>
  <c r="AJ39" i="24"/>
  <c r="P41" i="24"/>
  <c r="Q16" i="24"/>
  <c r="R16" i="24" s="1"/>
  <c r="L44" i="24"/>
  <c r="M44" i="24" s="1"/>
  <c r="AE44" i="24"/>
  <c r="AF44" i="24" s="1"/>
  <c r="L30" i="24"/>
  <c r="M30" i="24" s="1"/>
  <c r="L35" i="24"/>
  <c r="M35" i="24" s="1"/>
  <c r="Y21" i="24"/>
  <c r="P20" i="24"/>
  <c r="P42" i="24"/>
  <c r="O47" i="24"/>
  <c r="E56" i="24"/>
  <c r="E58" i="24" s="1"/>
  <c r="O58" i="24" s="1"/>
  <c r="AE69" i="24"/>
  <c r="Z15" i="24"/>
  <c r="AA15" i="24" s="1"/>
  <c r="AH29" i="24"/>
  <c r="AH30" i="24"/>
  <c r="AE35" i="24"/>
  <c r="AF35" i="24" s="1"/>
  <c r="Z44" i="24"/>
  <c r="AA44" i="24" s="1"/>
  <c r="AH45" i="24"/>
  <c r="P45" i="24"/>
  <c r="AH26" i="24"/>
  <c r="Q37" i="24"/>
  <c r="L43" i="24"/>
  <c r="Z16" i="24"/>
  <c r="AA16" i="24" s="1"/>
  <c r="J21" i="24"/>
  <c r="L21" i="24" s="1"/>
  <c r="G26" i="24"/>
  <c r="H26" i="24" s="1"/>
  <c r="G27" i="24"/>
  <c r="H27" i="24" s="1"/>
  <c r="AE29" i="24"/>
  <c r="AF29" i="24" s="1"/>
  <c r="AE31" i="24"/>
  <c r="AF31" i="24" s="1"/>
  <c r="AH38" i="24"/>
  <c r="Z41" i="24"/>
  <c r="AA41" i="24" s="1"/>
  <c r="G46" i="24"/>
  <c r="H46" i="24" s="1"/>
  <c r="G47" i="24"/>
  <c r="H47" i="24" s="1"/>
  <c r="F56" i="24"/>
  <c r="P56" i="24" s="1"/>
  <c r="M69" i="24"/>
  <c r="Q39" i="24"/>
  <c r="AC48" i="24"/>
  <c r="G76" i="24"/>
  <c r="H76" i="24" s="1"/>
  <c r="R76" i="24" s="1"/>
  <c r="O20" i="24"/>
  <c r="G29" i="24"/>
  <c r="H29" i="24" s="1"/>
  <c r="G38" i="24"/>
  <c r="H38" i="24" s="1"/>
  <c r="AE41" i="24"/>
  <c r="AF41" i="24" s="1"/>
  <c r="Z43" i="24"/>
  <c r="AA43" i="24" s="1"/>
  <c r="Z76" i="24"/>
  <c r="AJ76" i="24" s="1"/>
  <c r="AK76" i="24" s="1"/>
  <c r="L42" i="24"/>
  <c r="G25" i="24"/>
  <c r="H25" i="24" s="1"/>
  <c r="Z53" i="24"/>
  <c r="G68" i="24"/>
  <c r="H68" i="24" s="1"/>
  <c r="AI20" i="24"/>
  <c r="L41" i="24"/>
  <c r="M41" i="24" s="1"/>
  <c r="AH53" i="24"/>
  <c r="AK53" i="24" s="1"/>
  <c r="O31" i="24"/>
  <c r="Q18" i="24"/>
  <c r="Z20" i="24"/>
  <c r="AI25" i="24"/>
  <c r="AI26" i="24"/>
  <c r="AI27" i="24"/>
  <c r="Z29" i="24"/>
  <c r="Z30" i="24"/>
  <c r="AA30" i="24" s="1"/>
  <c r="AH31" i="24"/>
  <c r="Z35" i="24"/>
  <c r="AA35" i="24" s="1"/>
  <c r="Y56" i="24"/>
  <c r="Y58" i="24" s="1"/>
  <c r="X56" i="24"/>
  <c r="E48" i="24"/>
  <c r="Q19" i="24"/>
  <c r="R19" i="24" s="1"/>
  <c r="AH19" i="24"/>
  <c r="O30" i="24"/>
  <c r="AC32" i="24"/>
  <c r="M43" i="24"/>
  <c r="G44" i="24"/>
  <c r="H44" i="24" s="1"/>
  <c r="G45" i="24"/>
  <c r="H45" i="24" s="1"/>
  <c r="Q68" i="24"/>
  <c r="R68" i="24" s="1"/>
  <c r="AD48" i="24"/>
  <c r="AE28" i="24"/>
  <c r="Z27" i="24"/>
  <c r="Z25" i="24"/>
  <c r="AA25" i="24" s="1"/>
  <c r="AA20" i="24"/>
  <c r="Z38" i="24"/>
  <c r="AA38" i="24" s="1"/>
  <c r="Q17" i="24"/>
  <c r="O27" i="24"/>
  <c r="G19" i="24"/>
  <c r="H19" i="24" s="1"/>
  <c r="P35" i="24"/>
  <c r="P30" i="24"/>
  <c r="O26" i="24"/>
  <c r="O25" i="24"/>
  <c r="Y48" i="24"/>
  <c r="AH42" i="24"/>
  <c r="L47" i="24"/>
  <c r="M47" i="24" s="1"/>
  <c r="G51" i="24"/>
  <c r="H51" i="24" s="1"/>
  <c r="G42" i="24"/>
  <c r="H42" i="24" s="1"/>
  <c r="E32" i="24"/>
  <c r="F21" i="24"/>
  <c r="AE30" i="24"/>
  <c r="AF30" i="24" s="1"/>
  <c r="AJ36" i="24"/>
  <c r="G16" i="24"/>
  <c r="H16" i="24" s="1"/>
  <c r="P38" i="24"/>
  <c r="L29" i="24"/>
  <c r="M29" i="24" s="1"/>
  <c r="Y32" i="24"/>
  <c r="G35" i="24"/>
  <c r="H35" i="24" s="1"/>
  <c r="AH41" i="24"/>
  <c r="AH35" i="24"/>
  <c r="Z42" i="24"/>
  <c r="AA42" i="24" s="1"/>
  <c r="O46" i="24"/>
  <c r="X48" i="24"/>
  <c r="AI76" i="24"/>
  <c r="AF15" i="24"/>
  <c r="AH15" i="24"/>
  <c r="O45" i="24"/>
  <c r="AE67" i="24"/>
  <c r="AF67" i="24"/>
  <c r="Q53" i="24"/>
  <c r="F48" i="24"/>
  <c r="R69" i="24"/>
  <c r="K48" i="24"/>
  <c r="AI31" i="24"/>
  <c r="O28" i="24"/>
  <c r="AI29" i="24"/>
  <c r="P46" i="24"/>
  <c r="AE25" i="24"/>
  <c r="AF25" i="24" s="1"/>
  <c r="AE43" i="24"/>
  <c r="AI16" i="24"/>
  <c r="AE17" i="24"/>
  <c r="AI17" i="24"/>
  <c r="AJ17" i="24" s="1"/>
  <c r="AD32" i="24"/>
  <c r="Z47" i="24"/>
  <c r="Z66" i="24"/>
  <c r="AH66" i="24"/>
  <c r="AF42" i="24"/>
  <c r="AE42" i="24"/>
  <c r="AC21" i="24"/>
  <c r="P29" i="24"/>
  <c r="G28" i="24"/>
  <c r="H28" i="24" s="1"/>
  <c r="G69" i="24"/>
  <c r="G15" i="24"/>
  <c r="H15" i="24" s="1"/>
  <c r="O15" i="24"/>
  <c r="AH18" i="24"/>
  <c r="AE18" i="24"/>
  <c r="AF18" i="24"/>
  <c r="Z19" i="24"/>
  <c r="AA19" i="24" s="1"/>
  <c r="O38" i="24"/>
  <c r="M38" i="24"/>
  <c r="G41" i="24"/>
  <c r="H41" i="24" s="1"/>
  <c r="Q52" i="24"/>
  <c r="R52" i="24"/>
  <c r="G53" i="24"/>
  <c r="H53" i="24"/>
  <c r="G67" i="24"/>
  <c r="H67" i="24" s="1"/>
  <c r="P67" i="24"/>
  <c r="Q67" i="24" s="1"/>
  <c r="R67" i="24" s="1"/>
  <c r="AH67" i="24"/>
  <c r="Q54" i="24"/>
  <c r="R54" i="24"/>
  <c r="J48" i="24"/>
  <c r="AE15" i="24"/>
  <c r="L45" i="24"/>
  <c r="M45" i="24" s="1"/>
  <c r="AE20" i="24"/>
  <c r="AF20" i="24" s="1"/>
  <c r="AD56" i="24"/>
  <c r="AD58" i="24" s="1"/>
  <c r="K58" i="24"/>
  <c r="AE68" i="24"/>
  <c r="AH68" i="24"/>
  <c r="AF68" i="24"/>
  <c r="O56" i="24" l="1"/>
  <c r="AJ57" i="24"/>
  <c r="AJ16" i="24"/>
  <c r="AK16" i="24" s="1"/>
  <c r="AJ51" i="24"/>
  <c r="AK51" i="24" s="1"/>
  <c r="AJ69" i="24"/>
  <c r="AJ53" i="24"/>
  <c r="F58" i="24"/>
  <c r="G58" i="24" s="1"/>
  <c r="H58" i="24" s="1"/>
  <c r="AJ46" i="24"/>
  <c r="AK46" i="24" s="1"/>
  <c r="Q27" i="24"/>
  <c r="R27" i="24" s="1"/>
  <c r="Q31" i="24"/>
  <c r="R31" i="24" s="1"/>
  <c r="AJ45" i="24"/>
  <c r="AK45" i="24" s="1"/>
  <c r="Q20" i="24"/>
  <c r="R20" i="24" s="1"/>
  <c r="Q47" i="24"/>
  <c r="R47" i="24" s="1"/>
  <c r="Q41" i="24"/>
  <c r="R41" i="24" s="1"/>
  <c r="G32" i="24"/>
  <c r="H32" i="24" s="1"/>
  <c r="AJ31" i="24"/>
  <c r="AK31" i="24" s="1"/>
  <c r="Q44" i="24"/>
  <c r="R44" i="24" s="1"/>
  <c r="Q26" i="24"/>
  <c r="R26" i="24" s="1"/>
  <c r="AJ44" i="24"/>
  <c r="AK44" i="24" s="1"/>
  <c r="Z21" i="24"/>
  <c r="AA21" i="24" s="1"/>
  <c r="Q43" i="24"/>
  <c r="R43" i="24" s="1"/>
  <c r="AJ47" i="24"/>
  <c r="AK47" i="24" s="1"/>
  <c r="AH48" i="24"/>
  <c r="AJ26" i="24"/>
  <c r="AK26" i="24" s="1"/>
  <c r="Q56" i="24"/>
  <c r="R56" i="24" s="1"/>
  <c r="AJ38" i="24"/>
  <c r="AK38" i="24" s="1"/>
  <c r="Q30" i="24"/>
  <c r="R30" i="24" s="1"/>
  <c r="AJ19" i="24"/>
  <c r="AK19" i="24" s="1"/>
  <c r="AJ27" i="24"/>
  <c r="AK27" i="24" s="1"/>
  <c r="O21" i="24"/>
  <c r="AJ67" i="24"/>
  <c r="AK67" i="24" s="1"/>
  <c r="AJ29" i="24"/>
  <c r="AK29" i="24" s="1"/>
  <c r="Q42" i="24"/>
  <c r="R42" i="24" s="1"/>
  <c r="AJ20" i="24"/>
  <c r="AK20" i="24" s="1"/>
  <c r="AJ68" i="24"/>
  <c r="AK68" i="24" s="1"/>
  <c r="AJ66" i="24"/>
  <c r="AK66" i="24" s="1"/>
  <c r="E64" i="24"/>
  <c r="E71" i="24" s="1"/>
  <c r="Q35" i="24"/>
  <c r="R35" i="24" s="1"/>
  <c r="G56" i="24"/>
  <c r="H56" i="24" s="1"/>
  <c r="AJ42" i="24"/>
  <c r="AK42" i="24" s="1"/>
  <c r="K64" i="24"/>
  <c r="K71" i="24" s="1"/>
  <c r="K73" i="24" s="1"/>
  <c r="Z56" i="24"/>
  <c r="AA56" i="24" s="1"/>
  <c r="L32" i="24"/>
  <c r="M32" i="24" s="1"/>
  <c r="AF56" i="24"/>
  <c r="AC58" i="24"/>
  <c r="AF58" i="24" s="1"/>
  <c r="AI48" i="24"/>
  <c r="G48" i="24"/>
  <c r="H48" i="24" s="1"/>
  <c r="AI32" i="24"/>
  <c r="AI21" i="24"/>
  <c r="AA29" i="24"/>
  <c r="AJ43" i="24"/>
  <c r="AK43" i="24" s="1"/>
  <c r="AE48" i="24"/>
  <c r="AF48" i="24" s="1"/>
  <c r="AJ30" i="24"/>
  <c r="AK30" i="24" s="1"/>
  <c r="AJ41" i="24"/>
  <c r="AK41" i="24" s="1"/>
  <c r="AA76" i="24"/>
  <c r="X58" i="24"/>
  <c r="AH56" i="24"/>
  <c r="AH32" i="24"/>
  <c r="AA66" i="24"/>
  <c r="P21" i="24"/>
  <c r="G21" i="24"/>
  <c r="H21" i="24" s="1"/>
  <c r="Q25" i="24"/>
  <c r="R25" i="24" s="1"/>
  <c r="AA27" i="24"/>
  <c r="O32" i="24"/>
  <c r="Y64" i="24"/>
  <c r="Y71" i="24" s="1"/>
  <c r="Y73" i="24" s="1"/>
  <c r="Z32" i="24"/>
  <c r="AA32" i="24" s="1"/>
  <c r="AJ35" i="24"/>
  <c r="AK35" i="24" s="1"/>
  <c r="AA47" i="24"/>
  <c r="Z48" i="24"/>
  <c r="AA48" i="24" s="1"/>
  <c r="AF28" i="24"/>
  <c r="AJ28" i="24"/>
  <c r="AK28" i="24" s="1"/>
  <c r="Q46" i="24"/>
  <c r="R46" i="24" s="1"/>
  <c r="P48" i="24"/>
  <c r="AI58" i="24"/>
  <c r="Q29" i="24"/>
  <c r="R29" i="24" s="1"/>
  <c r="P32" i="24"/>
  <c r="AJ25" i="24"/>
  <c r="AK25" i="24" s="1"/>
  <c r="Q15" i="24"/>
  <c r="R15" i="24" s="1"/>
  <c r="AI56" i="24"/>
  <c r="L48" i="24"/>
  <c r="M48" i="24" s="1"/>
  <c r="O48" i="24"/>
  <c r="Q38" i="24"/>
  <c r="R38" i="24" s="1"/>
  <c r="AE21" i="24"/>
  <c r="AF21" i="24" s="1"/>
  <c r="AH21" i="24"/>
  <c r="AD64" i="24"/>
  <c r="AD71" i="24" s="1"/>
  <c r="AD73" i="24" s="1"/>
  <c r="AE56" i="24"/>
  <c r="Q28" i="24"/>
  <c r="R28" i="24" s="1"/>
  <c r="J64" i="24"/>
  <c r="Q45" i="24"/>
  <c r="R45" i="24" s="1"/>
  <c r="AE32" i="24"/>
  <c r="AF32" i="24" s="1"/>
  <c r="L58" i="24"/>
  <c r="M21" i="24"/>
  <c r="AJ18" i="24"/>
  <c r="AK18" i="24"/>
  <c r="AJ15" i="24"/>
  <c r="AK15" i="24" s="1"/>
  <c r="Q21" i="24" l="1"/>
  <c r="R21" i="24" s="1"/>
  <c r="P58" i="24"/>
  <c r="Q58" i="24" s="1"/>
  <c r="R58" i="24" s="1"/>
  <c r="F64" i="24"/>
  <c r="F71" i="24" s="1"/>
  <c r="F73" i="24" s="1"/>
  <c r="O64" i="24"/>
  <c r="O71" i="24" s="1"/>
  <c r="AJ48" i="24"/>
  <c r="AK48" i="24" s="1"/>
  <c r="AJ32" i="24"/>
  <c r="AK32" i="24" s="1"/>
  <c r="AJ56" i="24"/>
  <c r="AK56" i="24" s="1"/>
  <c r="AI64" i="24"/>
  <c r="AI71" i="24" s="1"/>
  <c r="AI73" i="24" s="1"/>
  <c r="Q32" i="24"/>
  <c r="R32" i="24" s="1"/>
  <c r="AC64" i="24"/>
  <c r="AC71" i="24" s="1"/>
  <c r="AC73" i="24" s="1"/>
  <c r="AE58" i="24"/>
  <c r="AH58" i="24"/>
  <c r="AH64" i="24" s="1"/>
  <c r="Z58" i="24"/>
  <c r="X64" i="24"/>
  <c r="X71" i="24" s="1"/>
  <c r="X73" i="24" s="1"/>
  <c r="G64" i="24"/>
  <c r="H64" i="24" s="1"/>
  <c r="AJ21" i="24"/>
  <c r="E73" i="24"/>
  <c r="Q48" i="24"/>
  <c r="R48" i="24" s="1"/>
  <c r="J71" i="24"/>
  <c r="L64" i="24"/>
  <c r="M64" i="24" s="1"/>
  <c r="G71" i="24" l="1"/>
  <c r="G73" i="24" s="1"/>
  <c r="H73" i="24" s="1"/>
  <c r="P64" i="24"/>
  <c r="P71" i="24" s="1"/>
  <c r="P73" i="24" s="1"/>
  <c r="AE71" i="24"/>
  <c r="AE73" i="24" s="1"/>
  <c r="AF73" i="24" s="1"/>
  <c r="AE64" i="24"/>
  <c r="AF64" i="24" s="1"/>
  <c r="Z64" i="24"/>
  <c r="AA64" i="24" s="1"/>
  <c r="AJ64" i="24"/>
  <c r="AK64" i="24" s="1"/>
  <c r="Z71" i="24"/>
  <c r="AA71" i="24" s="1"/>
  <c r="AH71" i="24"/>
  <c r="AH73" i="24" s="1"/>
  <c r="AJ58" i="24"/>
  <c r="AK58" i="24" s="1"/>
  <c r="AA58" i="24"/>
  <c r="AK21" i="24"/>
  <c r="L71" i="24"/>
  <c r="L73" i="24" s="1"/>
  <c r="J73" i="24"/>
  <c r="O73" i="24"/>
  <c r="H71" i="24" l="1"/>
  <c r="Q71" i="24"/>
  <c r="Q73" i="24" s="1"/>
  <c r="R73" i="24" s="1"/>
  <c r="Q64" i="24"/>
  <c r="R64" i="24" s="1"/>
  <c r="AF71" i="24"/>
  <c r="Z73" i="24"/>
  <c r="AA73" i="24" s="1"/>
  <c r="AJ71" i="24"/>
  <c r="AJ73" i="24" s="1"/>
  <c r="AK73" i="24" s="1"/>
  <c r="M73" i="24"/>
  <c r="M71" i="24"/>
  <c r="R71" i="24" l="1"/>
  <c r="AK71" i="24"/>
</calcChain>
</file>

<file path=xl/comments1.xml><?xml version="1.0" encoding="utf-8"?>
<comments xmlns="http://schemas.openxmlformats.org/spreadsheetml/2006/main">
  <authors>
    <author>Hickson, Chanise</author>
  </authors>
  <commentList>
    <comment ref="J48" authorId="0" shapeId="0">
      <text>
        <r>
          <rPr>
            <b/>
            <sz val="9"/>
            <color indexed="81"/>
            <rFont val="Tahoma"/>
            <family val="2"/>
          </rPr>
          <t>Hickson, Chanise:</t>
        </r>
        <r>
          <rPr>
            <sz val="9"/>
            <color indexed="81"/>
            <rFont val="Tahoma"/>
            <family val="2"/>
          </rPr>
          <t xml:space="preserve">
plug $0.003</t>
        </r>
      </text>
    </comment>
    <comment ref="AC73" authorId="0" shapeId="0">
      <text>
        <r>
          <rPr>
            <b/>
            <sz val="9"/>
            <color indexed="81"/>
            <rFont val="Tahoma"/>
            <family val="2"/>
          </rPr>
          <t>Hickson, Chanise:</t>
        </r>
        <r>
          <rPr>
            <sz val="9"/>
            <color indexed="81"/>
            <rFont val="Tahoma"/>
            <family val="2"/>
          </rPr>
          <t xml:space="preserve">
$0.012 plug</t>
        </r>
      </text>
    </comment>
  </commentList>
</comments>
</file>

<file path=xl/sharedStrings.xml><?xml version="1.0" encoding="utf-8"?>
<sst xmlns="http://schemas.openxmlformats.org/spreadsheetml/2006/main" count="435" uniqueCount="225">
  <si>
    <t>%,QGC_LEDG_BUD_F00_QRY,CEXP6_30,SPER,FPRODUCT,VBNR,FLEDGER,VBUDGETS</t>
  </si>
  <si>
    <t>%,QMTA_GC_LDGRF00_RPT_VW,CAmt4,SPER,FPRODUCT,VANR,FLEDGER,VACTUALS</t>
  </si>
  <si>
    <t>%,QGC_LEDG_BUD_F00_QRY,CEXP6_30,SPER,FPRODUCT,VBRE,FLEDGER,VBUDGETS</t>
  </si>
  <si>
    <t>%,QMTA_GC_LDGRF00_RPT_VW,CAmt4,SPER_W90X,FPRODUCT,VARE,FLEDGER,VACTUALS</t>
  </si>
  <si>
    <t>%,QGC_LEDG_BUD_F00_QRY,CEXP6_30,SYTD,FPRODUCT,VBNR,FLEDGER,VBUDGETS</t>
  </si>
  <si>
    <t>%,QMTA_GC_LDGRF00_RPT_VW,CAmt4,SYTD_W90X,FPRODUCT,VANR,FLEDGER,VACTUALS</t>
  </si>
  <si>
    <t>%,QGC_LEDG_BUD_F00_QRY,CEXP6_30,SYTD,FPRODUCT,VBRE,FLEDGER,VBUDGETS</t>
  </si>
  <si>
    <t>%,QMTA_GC_LDGRF00_RPT_VW,CAmt4,SYTD_W90REL,FPRODUCT,VARE,FLEDGER,VACTUALS</t>
  </si>
  <si>
    <t>%,QGC_LEDG_BUD_F00_QRY,CPosted_total_amt,SPER,FLEDGER,VBUDGETS</t>
  </si>
  <si>
    <t>%,QMTA_GC_LDGRF00_RPT_VW,CA.POSTED_TOTAL_AMT,SPER,FLEDGER,VACTUALS</t>
  </si>
  <si>
    <t>METROPOLITAN TRANSPORTATION AUTHORITY</t>
  </si>
  <si>
    <t>DO NOT DELETE HIDDEN COLUMNS</t>
  </si>
  <si>
    <t>FEBRUARY FINANCIAL PLAN - 2016 ADOPTED BUDGET</t>
  </si>
  <si>
    <t>Consolidated Accrual Statement of Operations by Category</t>
  </si>
  <si>
    <t>January 2016</t>
  </si>
  <si>
    <t>January Year-to-Date</t>
  </si>
  <si>
    <t>DO NOT DELETE</t>
  </si>
  <si>
    <t>nbv</t>
  </si>
  <si>
    <t>($ in millions)</t>
  </si>
  <si>
    <t>November</t>
  </si>
  <si>
    <t>2010</t>
  </si>
  <si>
    <t>11</t>
  </si>
  <si>
    <t>Nonreimbursable</t>
  </si>
  <si>
    <t>Reimbursable</t>
  </si>
  <si>
    <t>Total</t>
  </si>
  <si>
    <t>Error</t>
  </si>
  <si>
    <t>Favorable</t>
  </si>
  <si>
    <t>(Unfavorable)</t>
  </si>
  <si>
    <t>Adopted
Budget</t>
  </si>
  <si>
    <t>Actual</t>
  </si>
  <si>
    <t>Variance</t>
  </si>
  <si>
    <t>Percent</t>
  </si>
  <si>
    <t>MTA01</t>
  </si>
  <si>
    <t>MTA CONSOLIDATED</t>
  </si>
  <si>
    <t>Revenue</t>
  </si>
  <si>
    <t>%,R,FACCOUNT,TBUDGET_REPORTING,NFAREBOX_REVENUE,FBUSINESS_UNIT,TMTA_BUDGET_BU_TREE,NMTA01,FDEPTID,TMTA_GC_DEPTS,NHQ_DEPTS</t>
  </si>
  <si>
    <t>Farebox Revenue</t>
  </si>
  <si>
    <t>%,R,FACCOUNT,TBUDGET_REPORTING,NVEHICLE_TOLL_REV,FBUSINESS_UNIT,TMTA_BUDGET_BU_TREE,NMTA01,FDEPTID,TMTA_GC_DEPTS,NHQ_DEPTS</t>
  </si>
  <si>
    <t>Vehicle Toll Revenue</t>
  </si>
  <si>
    <t>%,R,FACCOUNT,V41161</t>
  </si>
  <si>
    <r>
      <t>Additional Actions for Budget Balance: Revenue Impact</t>
    </r>
    <r>
      <rPr>
        <vertAlign val="superscript"/>
        <sz val="11"/>
        <rFont val="Arial"/>
        <family val="2"/>
      </rPr>
      <t>1</t>
    </r>
  </si>
  <si>
    <t>%,R,FACCOUNT,V41167</t>
  </si>
  <si>
    <t>Student Fare</t>
  </si>
  <si>
    <t>%,R,FACCOUNT,TBUDGET_REPORTING,NOTHER_OPER_REVENUE,NINVESTMENT_INCOME,FBUSINESS_UNIT,TMTA_BUDGET_BU_TREE,NMTA01,FDEPTID,TMTA_GC_DEPTS,NHQ_DEPTS</t>
  </si>
  <si>
    <t>Other Operating Revenue</t>
  </si>
  <si>
    <t>%,R,FACCOUNT,TBUDGET_REPORTING,NCAP_AND_OTH_REIMBURS,FBUSINESS_UNIT,TMTA_BUDGET_BU_TREE,NMTA01,FDEPTID,TMTA_GC_DEPTS,NHQ_DEPTS</t>
  </si>
  <si>
    <t>Capital &amp; Other Reimbursements</t>
  </si>
  <si>
    <t>Total Revenue</t>
  </si>
  <si>
    <t>Adopted Budget</t>
  </si>
  <si>
    <t>Check</t>
  </si>
  <si>
    <t>Mid-Year Forecast</t>
  </si>
  <si>
    <t>Expenses</t>
  </si>
  <si>
    <t>Labor:</t>
  </si>
  <si>
    <t>%,FACCOUNT,TBUDGET_REPORTING,NPAYROLL,FBUSINESS_UNIT,TMTA_BUDGET_BU_TREE,NMTA01,FDEPTID,TMTA_GC_DEPTS,NHQ_DEPTS</t>
  </si>
  <si>
    <t xml:space="preserve">Payroll </t>
  </si>
  <si>
    <t>%,FACCOUNT,V42120,FBUSINESS_UNIT,TMTA_BUDGET_BU_TREE,NMTA01,FDEPTID,TMTA_GC_DEPTS,NHQ_DEPTS</t>
  </si>
  <si>
    <t>Overtime</t>
  </si>
  <si>
    <t>%,FACCOUNT,V42210,FBUSINESS_UNIT,TMTA_BUDGET_BU_TREE,NMTA01,FDEPTID,TMTA_GC_DEPTS,NHQ_DEPTS</t>
  </si>
  <si>
    <t>Health and Welfare</t>
  </si>
  <si>
    <t>%,FACCOUNT,V42237,FBUSINESS_UNIT,TMTA_BUDGET_BU_TREE,NMTA01,FDEPTID,TMTA_GC_DEPTS,NHQ_DEPTS</t>
  </si>
  <si>
    <t>OPEB Current Payment</t>
  </si>
  <si>
    <t>%,FACCOUNT,TBUDGET_REPORTING,NPENSIONS,FBUSINESS_UNIT,TMTA_BUDGET_BU_TREE,NMTA01,FDEPTID,TMTA_GC_DEPTS,NHQ_DEPTS</t>
  </si>
  <si>
    <t>Pensions</t>
  </si>
  <si>
    <t>%,FACCOUNT,TBUDGET_REPORTING,NOTHER_FRINGE_BENEFIT,FBUSINESS_UNIT,TMTA_BUDGET_BU_TREE,NMTA01,FDEPTID,TMTA_GC_DEPTS,NHQ_DEPTS</t>
  </si>
  <si>
    <t>Other Fringe Benefits</t>
  </si>
  <si>
    <t>%,FACCOUNT,V42240,FBUSINESS_UNIT,TMTA_BUDGET_BU_TREE,NMTA01,FDEPTID,TMTA_GC_DEPTS,NHQ_DEPTS</t>
  </si>
  <si>
    <t>Reimbursable Overhead</t>
  </si>
  <si>
    <t>Total Labor Expenses</t>
  </si>
  <si>
    <t>Non-Labor:</t>
  </si>
  <si>
    <t>%,FACCOUNT,TBUDGET_REPORTING,NTRACTION&amp;PROPULSION,FBUSINESS_UNIT,TMTA_BUDGET_BU_TREE,NMTA01,FDEPTID,TMTA_GC_DEPTS,NHQ_DEPTS</t>
  </si>
  <si>
    <t>Electric Power</t>
  </si>
  <si>
    <t>Traction Power</t>
  </si>
  <si>
    <t>Non-Traction Power</t>
  </si>
  <si>
    <t>%,FACCOUNT,TBUDGET_REPORTING,NFUEL_FOR_BUSES&amp;TRAIN,FBUSINESS_UNIT,TMTA_BUDGET_BU_TREE,NMTA01,FDEPTID,TMTA_GC_DEPTS,NHQ_DEPTS</t>
  </si>
  <si>
    <t>Fuel</t>
  </si>
  <si>
    <t>Revenue Vehicle Fuel</t>
  </si>
  <si>
    <t>Non-Revenue Fuel</t>
  </si>
  <si>
    <t>%,FACCOUNT,V42410,FBUSINESS_UNIT,TMTA_BUDGET_BU_TREE,NMTA01,FDEPTID,TMTA_GC_DEPTS,NHQ_DEPTS</t>
  </si>
  <si>
    <t>Insurance</t>
  </si>
  <si>
    <t>%,FACCOUNT,V42420,FBUSINESS_UNIT,TMTA_BUDGET_BU_TREE,NMTA01,FDEPTID,TMTA_GC_DEPTS,NHQ_DEPTS</t>
  </si>
  <si>
    <t>Claims</t>
  </si>
  <si>
    <t>%,FACCOUNT,V42510,FBUSINESS_UNIT,TMTA_BUDGET_BU_TREE,NMTA01,FDEPTID,TMTA_GC_DEPTS,NHQ_DEPTS</t>
  </si>
  <si>
    <t>Paratransit Service Contracts</t>
  </si>
  <si>
    <t>%,FACCOUNT,TBUDGET_REPORTING,NMAINT_OTHER_OPER_CON,FBUSINESS_UNIT,TMTA_BUDGET_BU_TREE,NMTA01,FDEPTID,TMTA_GC_DEPTS,NHQ_DEPTS</t>
  </si>
  <si>
    <t>Maintenance and Other Operating Contracts</t>
  </si>
  <si>
    <t>%,FACCOUNT,TBUDGET_REPORTING,NPROFESSIONAL_SERV.CO,FBUSINESS_UNIT,TMTA_BUDGET_BU_TREE,NMTA01,FDEPTID,TMTA_GC_DEPTS,NHQ_DEPTS</t>
  </si>
  <si>
    <t>Professional Service Contracts</t>
  </si>
  <si>
    <t>%,FACCOUNT,TBUDGET_REPORTING,NMATERIALS_SUPPLIES,FBUSINESS_UNIT,TMTA_BUDGET_BU_TREE,NMTA01,FDEPTID,TMTA_GC_DEPTS,NHQ_DEPTS</t>
  </si>
  <si>
    <t>Materials &amp; Supplies</t>
  </si>
  <si>
    <t>%,FACCOUNT,TBUDGET_REPORTING,NOTHER_BUSINESS_EXP,FBUSINESS_UNIT,TMTA_BUDGET_BU_TREE,NMTA01,FDEPTID,TMTA_GC_DEPTS,NHQ_DEPTS</t>
  </si>
  <si>
    <t>Other Business Expenses</t>
  </si>
  <si>
    <t>Total Non-Labor Expenses</t>
  </si>
  <si>
    <t>Other Expense Adjustments:</t>
  </si>
  <si>
    <t>%,FACCOUNT,VBT1000,VBT1010,FBUSINESS_UNIT,TMTA_BUDGET_BU_TREE,NMTA01,FDEPTID,TMTA_GC_DEPTS,NHQ_DEPTS</t>
  </si>
  <si>
    <t>B&amp;T Capital Transfer</t>
  </si>
  <si>
    <t>%,FACCOUNT,V42260,FBUSINESS_UNIT,TMTA_BUDGET_BU_TREE,NMTA01,FDEPTID,TMTA_GC_DEPTS,NHQ_DEPTS</t>
  </si>
  <si>
    <t>GASB Account</t>
  </si>
  <si>
    <t>%,FACCOUNT,V42912,FBUSINESS_UNIT,TMTA_BUDGET_BU_TREE,NMTA01,FDEPTID,TMTA_GC_DEPTS,NHQ_DEPTS</t>
  </si>
  <si>
    <t>Other</t>
  </si>
  <si>
    <t>%,FACCOUNT,V51780,V51670,V51680,V51690,FBUSINESS_UNIT,TMTA_BUDGET_BU_TREE,NMTAHQ,FDEPTID,TMTA_GC_DEPTS,NHQ_DEPTS</t>
  </si>
  <si>
    <t>Interagency Subsidy</t>
  </si>
  <si>
    <t xml:space="preserve"> </t>
  </si>
  <si>
    <t>To report only consolidated</t>
  </si>
  <si>
    <t>%,FACCOUNT,V45020,FBUSINESS_UNIT,TMTA_BUDGET_BU_TREE,NMTA01,FDEPTID,TMTA_GC_DEPTS,NHQ_DEPTS</t>
  </si>
  <si>
    <t>General Reserve</t>
  </si>
  <si>
    <t>Total Other Expense Adjustments</t>
  </si>
  <si>
    <t>Gap Closing Expenses:</t>
  </si>
  <si>
    <t>%,FACCOUNT,V41162</t>
  </si>
  <si>
    <r>
      <t>Additional Actions for Budget Balance: Expense Impact</t>
    </r>
    <r>
      <rPr>
        <vertAlign val="superscript"/>
        <sz val="11"/>
        <rFont val="Arial"/>
        <family val="2"/>
      </rPr>
      <t>1</t>
    </r>
  </si>
  <si>
    <t>Total Gap Closing Expenses</t>
  </si>
  <si>
    <t>Total Expenses before Non-Cash Liability Adjs.</t>
  </si>
  <si>
    <t>%,FACCOUNT,TBUDGET_REPORTING,NDEPRECIATION,FBUSINESS_UNIT,TMTA_BUDGET_BU_TREE,NMTA01,FDEPTID,TMTA_GC_DEPTS,NHQ_DEPTS</t>
  </si>
  <si>
    <t>Depreciation</t>
  </si>
  <si>
    <t>%,FACCOUNT,V42236,FDEPTID,TMTA_GC_DEPTS,NHQ_DEPTS</t>
  </si>
  <si>
    <t>OPEB Obligation</t>
  </si>
  <si>
    <t>%,FACCOUNT,V42238,FDEPTID,TMTA_GC_DEPTS,NHQ_DEPTS</t>
  </si>
  <si>
    <t>Environmental Remediation</t>
  </si>
  <si>
    <t>Amortization of Pension Contribution</t>
  </si>
  <si>
    <t>Total Expenses</t>
  </si>
  <si>
    <t>CASH SUBSIDY</t>
  </si>
  <si>
    <t>Net Surplus/(Deficit) excluding Subsidies and Debt Service</t>
  </si>
  <si>
    <t>Month</t>
  </si>
  <si>
    <t>Year-to-Date</t>
  </si>
  <si>
    <t>Budget</t>
  </si>
  <si>
    <t>%,R,FACCOUNT,V51111,V51112,V51113,V51114,V51115,V51116,V51117,V51118,V51140,V51141,V51150,V51210,V51220,V51232,V51240,V51250,V51310,V51320,V51330,V51340,V51350,V51360,V51400,V51410,V51420,V51440,V51450,V51460,V51470,V51480,V51490,V51500,V51710,V51720,V51801,V51802,V51790,V51803,FBUSINESS_UNIT,VMTAHQ</t>
  </si>
  <si>
    <t>Subsidies</t>
  </si>
  <si>
    <t>%,FACCOUNT,VDS6000,VDS1000,VDS1001,VDS2000,VDS2001,VDS3000,VDS3001,VDS4000,VDS4001,VDS5000,VDS5001,VDS5010,VDS6001,VDS6002,VDS7000,FPRODUCT,VANR,VBNR,FBUSINESS_UNIT,VBRTUN,VCRRBU,VMTBUS,VNYCTR,VMTAHQ</t>
  </si>
  <si>
    <t>Debt Service</t>
  </si>
  <si>
    <r>
      <t>1</t>
    </r>
    <r>
      <rPr>
        <sz val="10"/>
        <rFont val="Arial"/>
        <family val="2"/>
      </rPr>
      <t xml:space="preserve">AABB actual operating savings are captured within the category construct of MTA's traditional financial statements.  </t>
    </r>
  </si>
  <si>
    <r>
      <t>1</t>
    </r>
    <r>
      <rPr>
        <sz val="10"/>
        <rFont val="Arial"/>
        <family val="2"/>
      </rPr>
      <t>AABB actual operating savings are captured within the category construct of MTA's traditional financial statements.</t>
    </r>
  </si>
  <si>
    <t>Note: Results are based on the preliminary close of the general ledger and are subject to review and adjustment.  Please note that the current months’ actuals do not include post-close adjustments, which will be captured in the subsequent month’s YTD results.</t>
  </si>
  <si>
    <t>-- Differences are due to rounding.</t>
  </si>
  <si>
    <t>* Variance exceeds 100%.</t>
  </si>
  <si>
    <t>CONSOLIDATED ACCRUAL STATEMENT OF OPERATIONS BY CATEGORY</t>
  </si>
  <si>
    <t>EXPLANATION OF VARIANCES BETWEEN ADOPTED BUDGET AND ACTUAL - ACCRUAL BASIS</t>
  </si>
  <si>
    <t>FEBRUARY</t>
  </si>
  <si>
    <t>Generic Revenue 
or Expense Category</t>
  </si>
  <si>
    <t>Nonreimb</t>
  </si>
  <si>
    <t>or Reimb</t>
  </si>
  <si>
    <t>Reason for Variance</t>
  </si>
  <si>
    <t>$</t>
  </si>
  <si>
    <t>%</t>
  </si>
  <si>
    <t>NR</t>
  </si>
  <si>
    <t>Passenger revenue was higher at MNR by $2.5M due to higher non-commutation ridership partially offset by unfavorable variances of ($1.2M) at MTA Bus and ($0.7M) at NYCT due to lower bus ridership and average fares.</t>
  </si>
  <si>
    <t>Passenger revenue was higher at NYCT, MNR and the LIRR by $4.1M, $3.6M, and $2.1M, respectively, due to higher ridership. These results were partially offset by an unfavorable variance of ($2.6M) at MTA Bus due to lower ridership and average fare.</t>
  </si>
  <si>
    <t>Toll revenues were slightly favorable primarily due to higher traffic volume.</t>
  </si>
  <si>
    <t>Toll revenues were higher by 1.2%, reflecting higher traffic volume due in part to favorable weather conditions.</t>
  </si>
  <si>
    <t>FMTAC realized $8.8M in additional revenue, reflecting a positive shift in the market value of the invested asset portfolio and greater income from investments. This was partially offset by unfavorable timing results in advertising and rental revenue at the LIRR ($1.6M) and NYCT ($0.5M). Other Agency variances were minor.</t>
  </si>
  <si>
    <t xml:space="preserve">The favorable variance mostly reflects the continuation of factors highlighted for the month at FMTAC, and also includes higher income from E-ZPass administrative fees at B&amp;T—with variances of $18.3M and $1.3M, respectively. Partially offsetting these results were shortfalls mostly due to timing at NYCT ($2.0M), the unfavorable timing of advertising revenue at the LIRR ($1.1M), and lower advertising and student fare revenue at MTA Bus ($0.7M). </t>
  </si>
  <si>
    <t>Vacancy savings were mainly the driver of favorable variances of $4.5M at the LIRR, $3.8M at NYCT, $1.9M at B&amp;T, and $1.2M at MTA HQ, which includes MTA PD.  This was partially offset by the impact of unfavorable timing in interagency billings and lower attrition at MTA Bus ($1.6M).</t>
  </si>
  <si>
    <t xml:space="preserve">The favorable variance mainly reflects a continuation of the factors highlighted for the month at the LIRR (including higher sick pay law claim credits), MTAHQ, and B&amp;T–with variances of $7.9M, $3.8M, and $3.5M, respectively. These outcomes were partially offset by the implications of lower capital project activity which causes the reassignment of the reimbursable workforce to operations (non-reimbursable) at NYCT ($2.8M) and ($2.0M) at MNR, coupled with the drivers noted for the month at MTA Bus ($2.6M) [including higher cash out of sick and personal time.]   </t>
  </si>
  <si>
    <t>This unfavorable variance was mainly caused by the correction of a prior period accounting error (December post-close) at NYCT, which by composition, was captured in programmatic/routine maintenance and unscheduled service, This, coupled with the temporary reassignment of capital track expenses to operations (non-reimbursable) caused the agency to exceed its budget by ($3.4M). Overruns at the MTA PD were caused by higher vacancy/absentee coverage requirements and greater support for fare evasion mitigation and quality of life initiatives, ($2.1M) at MTAHQ. These results were partially offset by lower expenses resulting from fewer weather-related emergencies, $1.3M at the LIRR, $1.1M at the MNR, and $0.5M at B&amp;T. (See overtime variance analysis charts for more details).</t>
  </si>
  <si>
    <t>The favorable outcome was mainly due to efforts to control spending at NYCT as well as savings resulting from fewer weather-related emergencies, $5.4M at NYCT (including the timing of reimbursable expenses), $2.2M at the LIRR, $1.5M at MNR (including improved availability), and $0.9M at B&amp;T. Partially offsetting these results were overruns of ($2.6M) at MTAHQ for MTA PD resulting from the same factors noted for the month, and ($0.5M) at MTA Bus due to increased fleet maintenance needs. (See overtime variance analysis charts for more detail).</t>
  </si>
  <si>
    <t>This favorable variance overall reflects the impact of vacancies, lower rates and timing. By agency, the variances were $5.4M at NYCT, $1.7M at the LIRR, $0.7M at MTAHQ, and $0.5M at SIR. Partially offsetting these results were higher prescription coverage and medical hospitalization costs at MTA Bus ($0.8M).</t>
  </si>
  <si>
    <t>The factors highlighted for the month continue at NYCT, the LIRR, MTAHQ, and SIR, but with favorable variances of $14.4M, $3.5M, $1.4M, and $1.0M, respectively. Similar factors also resulted in a $0.7M variance at B&amp;T and $0.6M at MNR. Further, the drivers highlighted for the month also applies to the unfavorable YTD variance at MTA Bus ($1.2M).</t>
  </si>
  <si>
    <t>OPEB - Current Payment</t>
  </si>
  <si>
    <t>NYCT was unfavorable by ($14.3M) mainly due to a reversal of credits in the December post-close period. MNR was unfavorable by ($0.6M) due to higher retirees, while the LIRR was favorable by $1.1M due to fewer retirees.</t>
  </si>
  <si>
    <t>The LIRR was favorable by $2.3M due to fewer retirees partially offset by an unfavorable variance of ($0.8M) at MNR due to a greater number of retirees.</t>
  </si>
  <si>
    <t xml:space="preserve">Unfavorable timing was mainly responsible for the variance of ($10.8M) at NYCT, and the favorable variance of $1.7M at MTAHQ. Additionally, MNR was $0.5M favorable due to lower rates. Other Agency variances were minor. </t>
  </si>
  <si>
    <t>Timing was mainly responsible for an unfavorable variances of ($18.7M) at NYCT and ($0.7M) at the LIRR, and also the favorable variance of $3.2M at MTAHQ. Other agency variances were minor.</t>
  </si>
  <si>
    <t>NYCT was ($3.3M) unfavorable which primarily reflects the impact of lower capital activity (reimbursable work), while the LIRR was ($0.9M) unfavorable mainly due to higher FELA indemnity reserve requirements.   These results were partially offset by favorable variances of $1.3M at MNR due to a lower provision for employee claims and reimbursements as well as lower rates and labor costs. At MTAHQ, expenses were $1.0M lower in a myriad of areas and includes timing differences.</t>
  </si>
  <si>
    <t>The factors highlighted for the month continue at NYCT and the LIRR with unfavorable results of ($7.7M) and ($7.5M), respectively. These results were partially offset by favorable variances for reasons noted for the month at MNR of $2.0M and $1.6M at MTAHQ; and $1.0M at MTA Bus due to timing; and $0.5M at B&amp;T due to vacancies.</t>
  </si>
  <si>
    <t xml:space="preserve">Lower capital project activity mostly contributed to the unfavorable variances of ($5.7M) at NYCT and ($0.5M) at MTAHQ. These results were partially offset by favorable variances of $3.2M at the LIRR due to timing, and $1.0M at MNR due to higher capital project activity. </t>
  </si>
  <si>
    <t xml:space="preserve">Monthly drivers continue to impact YTD outcomes with unfavorable results of ($14.8M) at NYCT and ($1.1M) at MTAHQ, partially offset by favorable variances of $6.2M at the LIRR and $1.1M at MNR.  </t>
  </si>
  <si>
    <t>This variance reflects a mix of lower rates and consumption, as well as timing-related impacts of $8.2M at NYCT, $1.1M at MNR, and $0.9M at the LIRR.</t>
  </si>
  <si>
    <t>Causes for the YTD variances are consistent with those reported for the month, but with favorable results of $7.9M at NYCT, $1.7M at MNR, and $0.9M at the LIRR.</t>
  </si>
  <si>
    <t>NYCT and MTA Bus were favorable by $1.0M and $0.6M, respectively, primarily due to lower rates. Other Agency variances were minor.</t>
  </si>
  <si>
    <t>MTA Bus and NYCT were favorable by $1.3M and $0.8M, respectively, primarily due to lower rates. Other Agency variances were minor.</t>
  </si>
  <si>
    <t>*</t>
  </si>
  <si>
    <t xml:space="preserve">Reflects an unfavorable variance of ($3.7M) at FMTAC due to timing. </t>
  </si>
  <si>
    <t xml:space="preserve">Reflects an unfavorable variance of ($0.5M) at FMTAC, partially offset by a favorable variance of $0.5M, both due to timing. </t>
  </si>
  <si>
    <t>Timing was largely responsible for the unfavorable variance of ($1.3M) at FMTAC. Higher claims expenses resulted in an unfavorable variance of ($0.6M) at MTA Bus. Other agency variances were minor.</t>
  </si>
  <si>
    <t>The drivers of the YTD variances for FMTAC and MTA Bus are mainly the same as those noted for the month, however, YTD variances are ($2.1M) and ($1.6M). Additionally, the LIRR was ($0.5M) unfavorable due to timing. Other agency variances were minor.</t>
  </si>
  <si>
    <t xml:space="preserve">Reflects the impact of timing. </t>
  </si>
  <si>
    <t xml:space="preserve">The overall favorable outcome was mainly attributable to timing, resulting in lower costs of $2.1M at the LIRR due to prior year-end accruals and lower joint facility maintenance; $1.3M at MTA Bus mainly for facility maintenance, security, and new bus technology; $1.2M at B&amp;T for E-ZPass tags and routine maintenance costs; and $1.0M at MTAHQ mainly for maintenance and repairs, and janitorial services. These results were partially offset by an unfavorable variance of ($1.2M) at NYCT due to the timing of auto purchases. 
</t>
  </si>
  <si>
    <t xml:space="preserve">The drivers of the YTD variances for MTAHQ, B&amp;T, MTA Bus, the LIRR and NYCT are mainly the same as those noted for the month, however, YTD favorable variances are $6.7M, $2.6M, $2.2M, $0.7M, and ($8.1M), respectively. Additionally, MNR was $2.2M favorable due to the timing of locomotive overhauls, and lower expenses for miscellaneous maintenance and other operating contracts. </t>
  </si>
  <si>
    <t>Timing was the main factor for the overall favorable variance, resulting in lower costs of: $16.7M at MTAHQ for MTA Transformation support, EAM activities, and IT consulting, hardware, software and maintenance expenses; $7.2M at NYCT for various professional service contract requirements and IT-related expenses; $1.7M at MTA Bus in interagency charges, and security and new bus technology; $1.5M at B&amp;T for bond issuance costs and engineering services; $0.6M at MNR in consulting and engineering services, and $0.5M at the LIRR in communication contracts and rolling stock decommissioning services.</t>
  </si>
  <si>
    <t xml:space="preserve">The drivers of the YTD variances for MTAHQ, NYCT, MTA Bus, B&amp;T and MNR are mainly the same as those noted for the month, however, YTD favorable variances are $38.9M, $5.5M, $3.8M, $2.3M and $1.5M, respectively. These results were partially offset by an unfavorable variance of ($2.5M) at the LIRR due to the timing of consultant contracts for future East Side Access (ESA) contracts, and MTA chargebacks. </t>
  </si>
  <si>
    <t>The timing of fleet modifications, Reliability Centered Maintenance (RCM) activity, and right-of-way materials were mainly responsible for the $7.4M favorable variance at the LIRR, while timing, and lower usage for rolling stock running repairs and inventory adjustments contributed to the $1.5M favorable variance at MNR. Other Agency variances were minor.</t>
  </si>
  <si>
    <t>The prevailing factors highlighted for the month mostly continue, but with variances of $13.1M at the LIRR and $2.7M at MNR (including lower obsolete material reserves), as well as lower general maintenance material and favorable timing of radio equipment expenses, $1.5M at MTA Bus. Partially offsetting these outcomes was an unfavorable variance of ($5.5M) at NYCT, mainly due to inventory obsolescence adjustments.</t>
  </si>
  <si>
    <t>MTAHQ and B&amp;T were favorable due to curtailed spending and timing by $1.6M and $0.9M, respectively.</t>
  </si>
  <si>
    <t xml:space="preserve">The factors highlighted for the month continue at MTAHQ and B&amp;T, but with favorable results of $8.9M and $2.0M, respectively. NYCT was favorable by $0.5M.  </t>
  </si>
  <si>
    <t>Other Expense Adjustments</t>
  </si>
  <si>
    <t>Variance due to timing differences in project completions.</t>
  </si>
  <si>
    <t>Timing differences in project completions and assets reaching beneficial use resulted in unfavorable variances of ($7.0M) at NYCT and ($1.6M) at B&amp;T, and favorable variances of $2.2M at MTAHQ, $1.5M at MNR and $0.8M at MTA Bus.</t>
  </si>
  <si>
    <t>Timing differences in project completions and assets reaching beneficial use resulted in unfavorable variances of ($13.9M) at NYCT and ($2.4M) at B&amp;T, and favorable variances of $5.3M at MTAHQ, $2.9M at MNR, $2.1M at MTA Bus, and $0.5M at the LIRR.</t>
  </si>
  <si>
    <t>OPEB Liability Adjustment</t>
  </si>
  <si>
    <t xml:space="preserve">The GASB adjustment reflects the value associated with the unfunded accrued liability for post-employment health benefits. </t>
  </si>
  <si>
    <t>GASB 75 Pension Adjustment</t>
  </si>
  <si>
    <t>Reflects the impact of a Generally Accepted Accounting Principles (GAAP) change in OPEB liability (GASB 75). MTA Bus was favorable by $7.8M.</t>
  </si>
  <si>
    <t>Reflects the impact of a Generally Accepted Accounting Principles (GAAP) change in OPEB liability (GASB 75). MTA Bus was favorable by $16.5M.</t>
  </si>
  <si>
    <t>GASB 68 Pension Adjustment</t>
  </si>
  <si>
    <t>Reflects Agencies' adjustments to account for net pension liability. MTA Bus was favorable by $3.6M.</t>
  </si>
  <si>
    <t>Reflects Agencies' adjustments to account for net pension liability. MTA Bus was favorable by $7.6M.</t>
  </si>
  <si>
    <t>Agency variances were minor.</t>
  </si>
  <si>
    <t>MNR was $0.5M favorable.</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</si>
  <si>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</si>
  <si>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</si>
  <si>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Unfavorable variances: ($25.2M) at NYCT, ($4.2M) at MTAHQ, and ($3.4M) at MNR. Favorable variance: $5.8M at the LIRR.</t>
  </si>
  <si>
    <t xml:space="preserve">Unfavorable variances: ($53.1M) at NYCT, ($7.3M) at both MNR and MTAHQ, and ($1.3M) MTAC&amp;D. Favorable variance: $9.6M at the LIRR. </t>
  </si>
  <si>
    <t>Favorable variances: $10.0M at NYCT and $0.5M at MTAC&amp;D. Unfavorable variance: ($0.8M) at the LIRR.  Other Agency variances are minor.</t>
  </si>
  <si>
    <t>Favorable variances: $24.5M at NYCT, $1.5M at MNR, $0.8M at MTAC&amp;D, and $0.5M at SIR. Unfavorable variance: ($0.7M) at the LIRR.</t>
  </si>
  <si>
    <t>Unfavorable variances: ($2.1M) at the LIRR and ($0.5M) at MNR. Favorable variance: $0.9M at NYCT.  (See overtime variance analysis charts for more detail).</t>
  </si>
  <si>
    <t>Unfavorable variances: ($4.0M) at the LIRR and ($0.9M) at MNR. Favorable variance: $3.7M at NYCT.  (See overtime variance analysis charts for more detail).</t>
  </si>
  <si>
    <t xml:space="preserve">Unfavorable variance: ($0.6M) at the LIRR. </t>
  </si>
  <si>
    <t xml:space="preserve">Favorable variance: $0.6M at NYCT.                                                     Unfavorable variance: ($1.0M) at the LIRR. </t>
  </si>
  <si>
    <t xml:space="preserve">Unfavorable variance: ($0.5M) at NYCT. Other Agency variances were minor.
</t>
  </si>
  <si>
    <t xml:space="preserve">Favorable variance: $0.7M at the LIRR. Unfavorable variance: ($0.9M) at NYCT. Oher Agency variances were minor.
</t>
  </si>
  <si>
    <t xml:space="preserve">Favorable variance: $4.2M at NYCT.                            Unfavorable variance: ($0.8M) at the LIRR. </t>
  </si>
  <si>
    <t xml:space="preserve">Favorable variance: $9.1M at NYCT.                            Unfavorable variance: ($1.2M) at the LIRR. </t>
  </si>
  <si>
    <t>Favorable variances: $5.7M at NYCT and $0.5M at MTAHQ. Unfavorable variances: ($3.2M) at the LIRR and ($1.0M) at MNR.</t>
  </si>
  <si>
    <t>Favorable variances: $14.8M at NYCT and $1.1M at MTAHQ. Unfavorable variance: ($6.2M) at the LIRR and ($1.0M) at MNR.</t>
  </si>
  <si>
    <t>No variance.</t>
  </si>
  <si>
    <t xml:space="preserve">Favorable variances: $1.7M at MNR and $1.4M at NYCT. Other Agency variances were minor.
</t>
  </si>
  <si>
    <t xml:space="preserve">Favorable variances: $5.0M at MNR and $0.5M at NYCT. Other Agency variances were minor.
</t>
  </si>
  <si>
    <t xml:space="preserve">Favorable variances: $3.3M at MTAHQ, $1.9M at MNR, $1.1M at NYCT and $0.8M at the LIRR. Unfavorable variance: ($0.9M) at MTAC&amp;D. 
</t>
  </si>
  <si>
    <t xml:space="preserve">Unfavorable variances: ($4.1M) at MNR and ($2.0M) at NYCT. Favorable variance: $5.4M at MTAHQ. Other Agency variances were minor. 
</t>
  </si>
  <si>
    <t xml:space="preserve">Favorable variances: $2.5M at NYCT, $1.0M at the LIRR, and $0.8M at MNR.  </t>
  </si>
  <si>
    <t>Favorable variances: $5.7M at MNR, $3.8M at NYCT, and $2.5M at the LIRR.</t>
  </si>
  <si>
    <t>Unfavorable variance: ($1.1M) at NYCT.</t>
  </si>
  <si>
    <t xml:space="preserve">Subsidies </t>
  </si>
  <si>
    <t>Debt Service for the month of February was $215.7 million, which was $33.5 million or approximately 13.4% favorable primarily due to the reversal of prior period timing difference; lower than budgeted variable rates; and lower than budgeted debt service related to timing.</t>
  </si>
  <si>
    <t>Debt Service for Year-to-date through February was $462.7  million, which was $27.8 million or approximately 5.7% favorable primarily due to lower than budgeted variable rates; and lower than budgeted debt service related to timing.</t>
  </si>
  <si>
    <t>The $79.0M favorable variance was mainly due to favorable results for Payroll Mobility Tax of $85.4M reflecting timing, and MRT of $10.1M due to strong mortgage activity in the MCTD. This was offset by an unfavorable Urban Tax variance of $15.9M due to weaker-than-expected real estate activity in New York City.</t>
  </si>
  <si>
    <t>The favorable $30.1M variance was mainly due to favorable results for Payroll Mobility Tax of $13.5M reflecting timing, MRT of $14.4M due to strong mortgage activity in the MCTD, PBT of $6.1M due to timing and City Subsidy for MTA Bus Company of $6.0M due to timing. This was offset by an unfavorable Urban Tax variance of $10.7M due to weaker-than-expected real estate activity in New York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</si>
</sst>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_);\(#,##0.0\)"/>
    <numFmt numFmtId="165" formatCode="#,##0.000_);\(#,##0.000\)"/>
    <numFmt numFmtId="166" formatCode="0.0_);\(0.0\)"/>
    <numFmt numFmtId="167" formatCode="&quot;$&quot;#,##0.0_);\(&quot;$&quot;#,##0.0\)"/>
    <numFmt numFmtId="168" formatCode="&quot;$&quot;#,##0.000_);\(&quot;$&quot;#,##0.000\)"/>
    <numFmt numFmtId="169" formatCode="0.0"/>
    <numFmt numFmtId="170" formatCode="0.0%"/>
    <numFmt numFmtId="171" formatCode="0.0%;\(0.0%\)"/>
    <numFmt numFmtId="172" formatCode="_([$€-2]* #,##0.00_);_([$€-2]* \(#,##0.00\);_([$€-2]* &quot;-&quot;??_)"/>
    <numFmt numFmtId="173" formatCode=";;"/>
    <numFmt numFmtId="174" formatCode="#,##0.000"/>
    <numFmt numFmtId="175" formatCode="0.000"/>
    <numFmt numFmtId="176" formatCode="#,###_);\(#,###\)"/>
    <numFmt numFmtId="177" formatCode="&quot;$&quot;#,##0.0"/>
    <numFmt numFmtId="178" formatCode="#,##0.00000"/>
    <numFmt numFmtId="179" formatCode="#,##0.000000"/>
    <numFmt numFmtId="180" formatCode="#,##0.000_);[Red]\(#,##0.000\)"/>
  </numFmts>
  <fonts count="1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1"/>
      <name val="Arial"/>
      <family val="2"/>
    </font>
    <font>
      <b/>
      <sz val="12"/>
      <name val="Arial"/>
      <family val="2"/>
    </font>
    <font>
      <sz val="11"/>
      <name val="Arial"/>
      <family val="2"/>
    </font>
    <font>
      <b/>
      <u/>
      <sz val="11"/>
      <name val="Arial"/>
      <family val="2"/>
    </font>
    <font>
      <sz val="8"/>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color rgb="FFFF0000"/>
      <name val="Arial"/>
      <family val="2"/>
    </font>
    <font>
      <sz val="10"/>
      <name val="Arial"/>
      <family val="2"/>
    </font>
    <font>
      <sz val="10"/>
      <name val="Arial"/>
      <family val="2"/>
    </font>
    <font>
      <sz val="10"/>
      <name val="Arial"/>
      <family val="2"/>
    </font>
    <font>
      <sz val="10"/>
      <name val="Arial"/>
      <family val="2"/>
    </font>
    <font>
      <b/>
      <i/>
      <sz val="10"/>
      <name val="Arial"/>
      <family val="2"/>
    </font>
    <font>
      <b/>
      <sz val="12"/>
      <name val="Times New Roman"/>
      <family val="1"/>
    </font>
    <font>
      <u/>
      <sz val="8"/>
      <name val="Arial"/>
      <family val="2"/>
    </font>
    <font>
      <vertAlign val="superscript"/>
      <sz val="11"/>
      <name val="Arial"/>
      <family val="2"/>
    </font>
    <font>
      <i/>
      <sz val="8"/>
      <name val="Arial"/>
      <family val="2"/>
    </font>
    <font>
      <sz val="11"/>
      <color rgb="FFFF0000"/>
      <name val="Arial"/>
      <family val="2"/>
    </font>
    <font>
      <vertAlign val="superscrip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1"/>
      <color theme="0"/>
      <name val="Arial"/>
      <family val="2"/>
    </font>
    <font>
      <sz val="10"/>
      <name val="Arial"/>
      <family val="2"/>
    </font>
    <font>
      <sz val="10"/>
      <name val="Arial"/>
      <family val="2"/>
    </font>
    <font>
      <sz val="10"/>
      <color theme="0"/>
      <name val="Arial"/>
      <family val="2"/>
    </font>
    <font>
      <sz val="8"/>
      <color theme="0"/>
      <name val="Arial"/>
      <family val="2"/>
    </font>
    <font>
      <b/>
      <sz val="11"/>
      <color theme="0"/>
      <name val="Arial"/>
      <family val="2"/>
    </font>
    <font>
      <b/>
      <sz val="9"/>
      <color indexed="81"/>
      <name val="Tahoma"/>
      <family val="2"/>
    </font>
    <font>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2">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s>
  <cellStyleXfs count="2927">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8" fontId="8"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8" fillId="0" borderId="0" applyProtection="0"/>
    <xf numFmtId="0" fontId="8" fillId="0" borderId="0" applyProtection="0"/>
    <xf numFmtId="0" fontId="8" fillId="0" borderId="0"/>
    <xf numFmtId="0" fontId="20" fillId="0" borderId="0" applyProtection="0"/>
    <xf numFmtId="0" fontId="5" fillId="0" borderId="0" applyProtection="0"/>
    <xf numFmtId="9" fontId="5" fillId="0" borderId="0" applyFont="0" applyFill="0" applyBorder="0" applyAlignment="0" applyProtection="0"/>
    <xf numFmtId="9" fontId="20"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21" fillId="0" borderId="0" applyProtection="0"/>
    <xf numFmtId="43" fontId="21" fillId="0" borderId="0" applyFont="0" applyFill="0" applyBorder="0" applyAlignment="0" applyProtection="0"/>
    <xf numFmtId="0" fontId="22" fillId="0" borderId="0" applyProtection="0"/>
    <xf numFmtId="9" fontId="22"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37" fontId="22"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0" fontId="22" fillId="0" borderId="0" applyProtection="0"/>
    <xf numFmtId="43" fontId="22" fillId="0" borderId="0" applyFont="0" applyFill="0" applyBorder="0" applyAlignment="0" applyProtection="0"/>
    <xf numFmtId="43" fontId="5" fillId="0" borderId="0" applyFont="0" applyFill="0" applyBorder="0" applyAlignment="0" applyProtection="0"/>
    <xf numFmtId="3" fontId="22" fillId="0" borderId="0" applyFont="0" applyFill="0" applyBorder="0" applyAlignment="0" applyProtection="0"/>
    <xf numFmtId="44" fontId="5" fillId="0" borderId="0" applyFont="0" applyFill="0" applyBorder="0" applyAlignment="0" applyProtection="0"/>
    <xf numFmtId="172" fontId="22" fillId="0" borderId="0" applyFont="0" applyFill="0" applyBorder="0" applyAlignment="0" applyProtection="0"/>
    <xf numFmtId="173" fontId="23" fillId="0" borderId="0">
      <protection locked="0"/>
    </xf>
    <xf numFmtId="173" fontId="23" fillId="0" borderId="0">
      <protection locked="0"/>
    </xf>
    <xf numFmtId="173" fontId="24" fillId="0" borderId="0">
      <protection locked="0"/>
    </xf>
    <xf numFmtId="173" fontId="23" fillId="0" borderId="0">
      <protection locked="0"/>
    </xf>
    <xf numFmtId="173" fontId="23" fillId="0" borderId="0">
      <protection locked="0"/>
    </xf>
    <xf numFmtId="173" fontId="23" fillId="0" borderId="0">
      <protection locked="0"/>
    </xf>
    <xf numFmtId="173" fontId="24" fillId="0" borderId="0">
      <protection locked="0"/>
    </xf>
    <xf numFmtId="0" fontId="22" fillId="0" borderId="0"/>
    <xf numFmtId="15" fontId="25" fillId="0" borderId="0" applyFont="0" applyFill="0" applyBorder="0" applyAlignment="0" applyProtection="0"/>
    <xf numFmtId="4" fontId="25" fillId="0" borderId="0" applyFont="0" applyFill="0" applyBorder="0" applyAlignment="0" applyProtection="0"/>
    <xf numFmtId="0" fontId="26" fillId="0" borderId="1">
      <alignment horizontal="center"/>
    </xf>
    <xf numFmtId="3" fontId="25" fillId="0" borderId="0" applyFont="0" applyFill="0" applyBorder="0" applyAlignment="0" applyProtection="0"/>
    <xf numFmtId="0" fontId="25" fillId="5" borderId="0" applyNumberFormat="0" applyFont="0" applyBorder="0" applyAlignment="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0" fontId="27" fillId="0" borderId="0" applyProtection="0"/>
    <xf numFmtId="0" fontId="27" fillId="0" borderId="0" applyProtection="0"/>
    <xf numFmtId="37" fontId="29" fillId="0" borderId="0" applyFont="0" applyFill="0" applyBorder="0" applyAlignment="0" applyProtection="0"/>
    <xf numFmtId="164" fontId="5"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5" fillId="0" borderId="0" applyFont="0" applyFill="0" applyBorder="0" applyAlignment="0" applyProtection="0"/>
    <xf numFmtId="5" fontId="5" fillId="0" borderId="0" applyFont="0" applyFill="0" applyBorder="0" applyAlignment="0" applyProtection="0"/>
    <xf numFmtId="171" fontId="5" fillId="0" borderId="0" applyFont="0" applyFill="0" applyBorder="0" applyAlignment="0" applyProtection="0"/>
    <xf numFmtId="0" fontId="32" fillId="0" borderId="0" applyProtection="0"/>
    <xf numFmtId="43" fontId="32"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44" fillId="0" borderId="0" applyFont="0" applyFill="0" applyBorder="0" applyAlignment="0" applyProtection="0"/>
    <xf numFmtId="39" fontId="45" fillId="0" borderId="0">
      <alignment horizontal="right"/>
    </xf>
    <xf numFmtId="0" fontId="5" fillId="0" borderId="16" applyNumberFormat="0" applyFont="0" applyFill="0" applyAlignment="0" applyProtection="0"/>
    <xf numFmtId="0" fontId="5" fillId="3" borderId="9" applyNumberFormat="0" applyFont="0" applyBorder="0" applyAlignment="0" applyProtection="0"/>
    <xf numFmtId="0" fontId="5" fillId="0" borderId="16" applyNumberFormat="0" applyFont="0" applyFill="0" applyAlignment="0" applyProtection="0"/>
    <xf numFmtId="0" fontId="5" fillId="0" borderId="17" applyNumberFormat="0" applyFont="0" applyFill="0" applyAlignment="0" applyProtection="0"/>
    <xf numFmtId="49" fontId="45" fillId="0" borderId="0"/>
    <xf numFmtId="0" fontId="46" fillId="0" borderId="0">
      <alignment horizontal="center"/>
    </xf>
    <xf numFmtId="0" fontId="47"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49" fillId="0" borderId="0" applyProtection="0"/>
    <xf numFmtId="37" fontId="51" fillId="0" borderId="0" applyFont="0" applyFill="0" applyBorder="0" applyAlignment="0" applyProtection="0"/>
    <xf numFmtId="0" fontId="51" fillId="0" borderId="0" applyProtection="0"/>
    <xf numFmtId="43" fontId="51" fillId="0" borderId="0" applyFont="0" applyFill="0" applyBorder="0" applyAlignment="0" applyProtection="0"/>
    <xf numFmtId="37" fontId="53"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1" fillId="0" borderId="0" applyProtection="0"/>
    <xf numFmtId="0" fontId="5" fillId="0" borderId="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5" fillId="0" borderId="0"/>
    <xf numFmtId="0" fontId="71" fillId="0" borderId="0" applyProtection="0"/>
    <xf numFmtId="43" fontId="71" fillId="0" borderId="0" applyFont="0" applyFill="0" applyBorder="0" applyAlignment="0" applyProtection="0"/>
    <xf numFmtId="0" fontId="72" fillId="0" borderId="0" applyProtection="0"/>
    <xf numFmtId="43" fontId="72" fillId="0" borderId="0" applyFont="0" applyFill="0" applyBorder="0" applyAlignment="0" applyProtection="0"/>
    <xf numFmtId="0" fontId="73" fillId="0" borderId="0" applyProtection="0"/>
    <xf numFmtId="43" fontId="73" fillId="0" borderId="0" applyFont="0" applyFill="0" applyBorder="0" applyAlignment="0" applyProtection="0"/>
    <xf numFmtId="0" fontId="73" fillId="0" borderId="0" applyProtection="0"/>
    <xf numFmtId="0" fontId="74" fillId="0" borderId="0" applyProtection="0"/>
    <xf numFmtId="43" fontId="74" fillId="0" borderId="0" applyFont="0" applyFill="0" applyBorder="0" applyAlignment="0" applyProtection="0"/>
    <xf numFmtId="0" fontId="75" fillId="0" borderId="0" applyProtection="0"/>
    <xf numFmtId="0" fontId="76" fillId="0" borderId="0" applyProtection="0"/>
    <xf numFmtId="43" fontId="76" fillId="0" borderId="0" applyFont="0" applyFill="0" applyBorder="0" applyAlignment="0" applyProtection="0"/>
    <xf numFmtId="0" fontId="77" fillId="0" borderId="0" applyProtection="0"/>
    <xf numFmtId="43" fontId="77" fillId="0" borderId="0" applyFont="0" applyFill="0" applyBorder="0" applyAlignment="0" applyProtection="0"/>
    <xf numFmtId="0" fontId="5" fillId="0" borderId="0" applyProtection="0"/>
    <xf numFmtId="0" fontId="78" fillId="0" borderId="0" applyProtection="0"/>
    <xf numFmtId="43" fontId="78" fillId="0" borderId="0" applyFont="0" applyFill="0" applyBorder="0" applyAlignment="0" applyProtection="0"/>
    <xf numFmtId="0" fontId="78" fillId="0" borderId="0" applyProtection="0"/>
    <xf numFmtId="0" fontId="79" fillId="0" borderId="0" applyProtection="0"/>
    <xf numFmtId="43" fontId="79" fillId="0" borderId="0" applyFont="0" applyFill="0" applyBorder="0" applyAlignment="0" applyProtection="0"/>
    <xf numFmtId="0" fontId="80" fillId="0" borderId="0" applyProtection="0"/>
    <xf numFmtId="43" fontId="80" fillId="0" borderId="0" applyFont="0" applyFill="0" applyBorder="0" applyAlignment="0" applyProtection="0"/>
    <xf numFmtId="0" fontId="81" fillId="0" borderId="0" applyProtection="0"/>
    <xf numFmtId="43" fontId="81" fillId="0" borderId="0" applyFont="0" applyFill="0" applyBorder="0" applyAlignment="0" applyProtection="0"/>
    <xf numFmtId="0" fontId="82" fillId="0" borderId="0" applyProtection="0"/>
    <xf numFmtId="43" fontId="82" fillId="0" borderId="0" applyFont="0" applyFill="0" applyBorder="0" applyAlignment="0" applyProtection="0"/>
    <xf numFmtId="0" fontId="83" fillId="0" borderId="0" applyProtection="0"/>
    <xf numFmtId="43" fontId="83" fillId="0" borderId="0" applyFont="0" applyFill="0" applyBorder="0" applyAlignment="0" applyProtection="0"/>
    <xf numFmtId="0" fontId="84" fillId="0" borderId="0" applyProtection="0"/>
    <xf numFmtId="43" fontId="84"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42" borderId="0" applyNumberFormat="0" applyBorder="0" applyAlignment="0" applyProtection="0"/>
    <xf numFmtId="0" fontId="85" fillId="43"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0" borderId="0" applyNumberFormat="0" applyBorder="0" applyAlignment="0" applyProtection="0"/>
    <xf numFmtId="0" fontId="85" fillId="43" borderId="0" applyNumberFormat="0" applyBorder="0" applyAlignment="0" applyProtection="0"/>
    <xf numFmtId="0" fontId="85" fillId="46" borderId="0" applyNumberFormat="0" applyBorder="0" applyAlignment="0" applyProtection="0"/>
    <xf numFmtId="0" fontId="86" fillId="47"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50" borderId="0" applyNumberFormat="0" applyBorder="0" applyAlignment="0" applyProtection="0"/>
    <xf numFmtId="0" fontId="86" fillId="51"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54" borderId="0" applyNumberFormat="0" applyBorder="0" applyAlignment="0" applyProtection="0"/>
    <xf numFmtId="0" fontId="87" fillId="38" borderId="0" applyNumberFormat="0" applyBorder="0" applyAlignment="0" applyProtection="0"/>
    <xf numFmtId="0" fontId="88" fillId="55" borderId="27" applyNumberFormat="0" applyAlignment="0" applyProtection="0"/>
    <xf numFmtId="0" fontId="89" fillId="56" borderId="28"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90" fillId="0" borderId="0" applyNumberFormat="0" applyFill="0" applyBorder="0" applyAlignment="0" applyProtection="0"/>
    <xf numFmtId="0" fontId="91" fillId="39" borderId="0" applyNumberFormat="0" applyBorder="0" applyAlignment="0" applyProtection="0"/>
    <xf numFmtId="0" fontId="92" fillId="0" borderId="29" applyNumberFormat="0" applyFill="0" applyAlignment="0" applyProtection="0"/>
    <xf numFmtId="0" fontId="93" fillId="0" borderId="30" applyNumberFormat="0" applyFill="0" applyAlignment="0" applyProtection="0"/>
    <xf numFmtId="0" fontId="94" fillId="0" borderId="31" applyNumberFormat="0" applyFill="0" applyAlignment="0" applyProtection="0"/>
    <xf numFmtId="0" fontId="94" fillId="0" borderId="0" applyNumberFormat="0" applyFill="0" applyBorder="0" applyAlignment="0" applyProtection="0"/>
    <xf numFmtId="0" fontId="95" fillId="42" borderId="27" applyNumberFormat="0" applyAlignment="0" applyProtection="0"/>
    <xf numFmtId="0" fontId="96" fillId="0" borderId="32" applyNumberFormat="0" applyFill="0" applyAlignment="0" applyProtection="0"/>
    <xf numFmtId="0" fontId="97" fillId="57" borderId="0" applyNumberFormat="0" applyBorder="0" applyAlignment="0" applyProtection="0"/>
    <xf numFmtId="0" fontId="5" fillId="0" borderId="0" applyProtection="0"/>
    <xf numFmtId="0" fontId="5" fillId="0" borderId="0"/>
    <xf numFmtId="0" fontId="5" fillId="0" borderId="0">
      <protection locked="0"/>
    </xf>
    <xf numFmtId="0" fontId="5" fillId="58" borderId="33" applyNumberFormat="0" applyFont="0" applyAlignment="0" applyProtection="0"/>
    <xf numFmtId="0" fontId="5" fillId="58" borderId="33" applyNumberFormat="0" applyFont="0" applyAlignment="0" applyProtection="0"/>
    <xf numFmtId="0" fontId="98" fillId="55" borderId="34" applyNumberFormat="0" applyAlignment="0" applyProtection="0"/>
    <xf numFmtId="9" fontId="5" fillId="0" borderId="0" applyFont="0" applyFill="0" applyBorder="0" applyAlignment="0" applyProtection="0"/>
    <xf numFmtId="0" fontId="99" fillId="0" borderId="0" applyNumberFormat="0" applyFill="0" applyBorder="0" applyAlignment="0" applyProtection="0"/>
    <xf numFmtId="0" fontId="100" fillId="0" borderId="35" applyNumberFormat="0" applyFill="0" applyAlignment="0" applyProtection="0"/>
    <xf numFmtId="0" fontId="101"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116" fillId="16" borderId="0" applyNumberFormat="0" applyBorder="0" applyAlignment="0" applyProtection="0"/>
    <xf numFmtId="0" fontId="116" fillId="20" borderId="0" applyNumberFormat="0" applyBorder="0" applyAlignment="0" applyProtection="0"/>
    <xf numFmtId="0" fontId="116" fillId="24" borderId="0" applyNumberFormat="0" applyBorder="0" applyAlignment="0" applyProtection="0"/>
    <xf numFmtId="0" fontId="116" fillId="28" borderId="0" applyNumberFormat="0" applyBorder="0" applyAlignment="0" applyProtection="0"/>
    <xf numFmtId="0" fontId="116" fillId="32" borderId="0" applyNumberFormat="0" applyBorder="0" applyAlignment="0" applyProtection="0"/>
    <xf numFmtId="0" fontId="116" fillId="36" borderId="0" applyNumberFormat="0" applyBorder="0" applyAlignment="0" applyProtection="0"/>
    <xf numFmtId="0" fontId="116" fillId="13" borderId="0" applyNumberFormat="0" applyBorder="0" applyAlignment="0" applyProtection="0"/>
    <xf numFmtId="0" fontId="116" fillId="17" borderId="0" applyNumberFormat="0" applyBorder="0" applyAlignment="0" applyProtection="0"/>
    <xf numFmtId="0" fontId="116" fillId="21" borderId="0" applyNumberFormat="0" applyBorder="0" applyAlignment="0" applyProtection="0"/>
    <xf numFmtId="0" fontId="116" fillId="25" borderId="0" applyNumberFormat="0" applyBorder="0" applyAlignment="0" applyProtection="0"/>
    <xf numFmtId="0" fontId="116" fillId="29" borderId="0" applyNumberFormat="0" applyBorder="0" applyAlignment="0" applyProtection="0"/>
    <xf numFmtId="0" fontId="116" fillId="33" borderId="0" applyNumberFormat="0" applyBorder="0" applyAlignment="0" applyProtection="0"/>
    <xf numFmtId="0" fontId="106" fillId="7" borderId="0" applyNumberFormat="0" applyBorder="0" applyAlignment="0" applyProtection="0"/>
    <xf numFmtId="0" fontId="110" fillId="10" borderId="21" applyNumberFormat="0" applyAlignment="0" applyProtection="0"/>
    <xf numFmtId="0" fontId="112" fillId="11" borderId="24"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2" fontId="5" fillId="0" borderId="0" applyFont="0" applyFill="0" applyBorder="0" applyAlignment="0" applyProtection="0"/>
    <xf numFmtId="0" fontId="114" fillId="0" borderId="0" applyNumberFormat="0" applyFill="0" applyBorder="0" applyAlignment="0" applyProtection="0"/>
    <xf numFmtId="0" fontId="105" fillId="6" borderId="0" applyNumberFormat="0" applyBorder="0" applyAlignment="0" applyProtection="0"/>
    <xf numFmtId="0" fontId="102" fillId="0" borderId="18" applyNumberFormat="0" applyFill="0" applyAlignment="0" applyProtection="0"/>
    <xf numFmtId="0" fontId="103" fillId="0" borderId="19" applyNumberFormat="0" applyFill="0" applyAlignment="0" applyProtection="0"/>
    <xf numFmtId="0" fontId="104" fillId="0" borderId="20" applyNumberFormat="0" applyFill="0" applyAlignment="0" applyProtection="0"/>
    <xf numFmtId="0" fontId="104" fillId="0" borderId="0" applyNumberFormat="0" applyFill="0" applyBorder="0" applyAlignment="0" applyProtection="0"/>
    <xf numFmtId="0" fontId="108" fillId="9" borderId="21" applyNumberFormat="0" applyAlignment="0" applyProtection="0"/>
    <xf numFmtId="0" fontId="111" fillId="0" borderId="23" applyNumberFormat="0" applyFill="0" applyAlignment="0" applyProtection="0"/>
    <xf numFmtId="0" fontId="107" fillId="8" borderId="0" applyNumberFormat="0" applyBorder="0" applyAlignment="0" applyProtection="0"/>
    <xf numFmtId="0" fontId="117" fillId="0" borderId="0"/>
    <xf numFmtId="0" fontId="3" fillId="12" borderId="25" applyNumberFormat="0" applyFont="0" applyAlignment="0" applyProtection="0"/>
    <xf numFmtId="0" fontId="109" fillId="10" borderId="22" applyNumberFormat="0" applyAlignment="0" applyProtection="0"/>
    <xf numFmtId="0" fontId="7" fillId="0" borderId="0" applyNumberFormat="0" applyFont="0" applyFill="0" applyBorder="0" applyAlignment="0" applyProtection="0">
      <alignment horizontal="left"/>
    </xf>
    <xf numFmtId="0" fontId="26" fillId="0" borderId="1">
      <alignment horizontal="center"/>
    </xf>
    <xf numFmtId="18" fontId="7" fillId="0" borderId="0" applyFont="0" applyFill="0" applyBorder="0" applyAlignment="0" applyProtection="0"/>
    <xf numFmtId="0" fontId="115" fillId="0" borderId="26" applyNumberFormat="0" applyFill="0" applyAlignment="0" applyProtection="0"/>
    <xf numFmtId="0" fontId="113"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25"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18" fillId="0" borderId="0"/>
    <xf numFmtId="4" fontId="11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85" fillId="37" borderId="0" applyNumberFormat="0" applyBorder="0" applyAlignment="0" applyProtection="0"/>
    <xf numFmtId="0" fontId="3" fillId="18" borderId="0" applyNumberFormat="0" applyBorder="0" applyAlignment="0" applyProtection="0"/>
    <xf numFmtId="0" fontId="85" fillId="38" borderId="0" applyNumberFormat="0" applyBorder="0" applyAlignment="0" applyProtection="0"/>
    <xf numFmtId="0" fontId="3" fillId="22" borderId="0" applyNumberFormat="0" applyBorder="0" applyAlignment="0" applyProtection="0"/>
    <xf numFmtId="0" fontId="85" fillId="39" borderId="0" applyNumberFormat="0" applyBorder="0" applyAlignment="0" applyProtection="0"/>
    <xf numFmtId="0" fontId="3" fillId="26" borderId="0" applyNumberFormat="0" applyBorder="0" applyAlignment="0" applyProtection="0"/>
    <xf numFmtId="0" fontId="85" fillId="40" borderId="0" applyNumberFormat="0" applyBorder="0" applyAlignment="0" applyProtection="0"/>
    <xf numFmtId="0" fontId="3" fillId="30" borderId="0" applyNumberFormat="0" applyBorder="0" applyAlignment="0" applyProtection="0"/>
    <xf numFmtId="0" fontId="85" fillId="41" borderId="0" applyNumberFormat="0" applyBorder="0" applyAlignment="0" applyProtection="0"/>
    <xf numFmtId="0" fontId="3" fillId="34" borderId="0" applyNumberFormat="0" applyBorder="0" applyAlignment="0" applyProtection="0"/>
    <xf numFmtId="0" fontId="85" fillId="42" borderId="0" applyNumberFormat="0" applyBorder="0" applyAlignment="0" applyProtection="0"/>
    <xf numFmtId="0" fontId="3" fillId="15" borderId="0" applyNumberFormat="0" applyBorder="0" applyAlignment="0" applyProtection="0"/>
    <xf numFmtId="0" fontId="85" fillId="43" borderId="0" applyNumberFormat="0" applyBorder="0" applyAlignment="0" applyProtection="0"/>
    <xf numFmtId="0" fontId="3" fillId="19" borderId="0" applyNumberFormat="0" applyBorder="0" applyAlignment="0" applyProtection="0"/>
    <xf numFmtId="0" fontId="85" fillId="44" borderId="0" applyNumberFormat="0" applyBorder="0" applyAlignment="0" applyProtection="0"/>
    <xf numFmtId="0" fontId="3" fillId="23" borderId="0" applyNumberFormat="0" applyBorder="0" applyAlignment="0" applyProtection="0"/>
    <xf numFmtId="0" fontId="85" fillId="45" borderId="0" applyNumberFormat="0" applyBorder="0" applyAlignment="0" applyProtection="0"/>
    <xf numFmtId="0" fontId="3" fillId="27" borderId="0" applyNumberFormat="0" applyBorder="0" applyAlignment="0" applyProtection="0"/>
    <xf numFmtId="0" fontId="85" fillId="40" borderId="0" applyNumberFormat="0" applyBorder="0" applyAlignment="0" applyProtection="0"/>
    <xf numFmtId="0" fontId="3" fillId="31" borderId="0" applyNumberFormat="0" applyBorder="0" applyAlignment="0" applyProtection="0"/>
    <xf numFmtId="0" fontId="85" fillId="43" borderId="0" applyNumberFormat="0" applyBorder="0" applyAlignment="0" applyProtection="0"/>
    <xf numFmtId="0" fontId="3" fillId="35" borderId="0" applyNumberFormat="0" applyBorder="0" applyAlignment="0" applyProtection="0"/>
    <xf numFmtId="0" fontId="85" fillId="46" borderId="0" applyNumberFormat="0" applyBorder="0" applyAlignment="0" applyProtection="0"/>
    <xf numFmtId="0" fontId="116" fillId="16" borderId="0" applyNumberFormat="0" applyBorder="0" applyAlignment="0" applyProtection="0"/>
    <xf numFmtId="0" fontId="86" fillId="47" borderId="0" applyNumberFormat="0" applyBorder="0" applyAlignment="0" applyProtection="0"/>
    <xf numFmtId="0" fontId="116" fillId="20" borderId="0" applyNumberFormat="0" applyBorder="0" applyAlignment="0" applyProtection="0"/>
    <xf numFmtId="0" fontId="86" fillId="44" borderId="0" applyNumberFormat="0" applyBorder="0" applyAlignment="0" applyProtection="0"/>
    <xf numFmtId="0" fontId="116" fillId="24" borderId="0" applyNumberFormat="0" applyBorder="0" applyAlignment="0" applyProtection="0"/>
    <xf numFmtId="0" fontId="86" fillId="45" borderId="0" applyNumberFormat="0" applyBorder="0" applyAlignment="0" applyProtection="0"/>
    <xf numFmtId="0" fontId="116" fillId="28" borderId="0" applyNumberFormat="0" applyBorder="0" applyAlignment="0" applyProtection="0"/>
    <xf numFmtId="0" fontId="86" fillId="48" borderId="0" applyNumberFormat="0" applyBorder="0" applyAlignment="0" applyProtection="0"/>
    <xf numFmtId="0" fontId="116" fillId="32" borderId="0" applyNumberFormat="0" applyBorder="0" applyAlignment="0" applyProtection="0"/>
    <xf numFmtId="0" fontId="86" fillId="49" borderId="0" applyNumberFormat="0" applyBorder="0" applyAlignment="0" applyProtection="0"/>
    <xf numFmtId="0" fontId="116" fillId="36" borderId="0" applyNumberFormat="0" applyBorder="0" applyAlignment="0" applyProtection="0"/>
    <xf numFmtId="0" fontId="86" fillId="50" borderId="0" applyNumberFormat="0" applyBorder="0" applyAlignment="0" applyProtection="0"/>
    <xf numFmtId="0" fontId="116" fillId="13" borderId="0" applyNumberFormat="0" applyBorder="0" applyAlignment="0" applyProtection="0"/>
    <xf numFmtId="0" fontId="86" fillId="51" borderId="0" applyNumberFormat="0" applyBorder="0" applyAlignment="0" applyProtection="0"/>
    <xf numFmtId="0" fontId="116" fillId="17" borderId="0" applyNumberFormat="0" applyBorder="0" applyAlignment="0" applyProtection="0"/>
    <xf numFmtId="0" fontId="86" fillId="52" borderId="0" applyNumberFormat="0" applyBorder="0" applyAlignment="0" applyProtection="0"/>
    <xf numFmtId="0" fontId="116" fillId="21" borderId="0" applyNumberFormat="0" applyBorder="0" applyAlignment="0" applyProtection="0"/>
    <xf numFmtId="0" fontId="86" fillId="53" borderId="0" applyNumberFormat="0" applyBorder="0" applyAlignment="0" applyProtection="0"/>
    <xf numFmtId="0" fontId="116" fillId="25" borderId="0" applyNumberFormat="0" applyBorder="0" applyAlignment="0" applyProtection="0"/>
    <xf numFmtId="0" fontId="86" fillId="48" borderId="0" applyNumberFormat="0" applyBorder="0" applyAlignment="0" applyProtection="0"/>
    <xf numFmtId="0" fontId="116" fillId="29" borderId="0" applyNumberFormat="0" applyBorder="0" applyAlignment="0" applyProtection="0"/>
    <xf numFmtId="0" fontId="86" fillId="49" borderId="0" applyNumberFormat="0" applyBorder="0" applyAlignment="0" applyProtection="0"/>
    <xf numFmtId="0" fontId="116" fillId="33" borderId="0" applyNumberFormat="0" applyBorder="0" applyAlignment="0" applyProtection="0"/>
    <xf numFmtId="0" fontId="86" fillId="54" borderId="0" applyNumberFormat="0" applyBorder="0" applyAlignment="0" applyProtection="0"/>
    <xf numFmtId="0" fontId="106" fillId="7" borderId="0" applyNumberFormat="0" applyBorder="0" applyAlignment="0" applyProtection="0"/>
    <xf numFmtId="0" fontId="87" fillId="38" borderId="0" applyNumberFormat="0" applyBorder="0" applyAlignment="0" applyProtection="0"/>
    <xf numFmtId="0" fontId="110" fillId="10" borderId="21" applyNumberFormat="0" applyAlignment="0" applyProtection="0"/>
    <xf numFmtId="0" fontId="88" fillId="55" borderId="27" applyNumberFormat="0" applyAlignment="0" applyProtection="0"/>
    <xf numFmtId="0" fontId="112" fillId="11" borderId="24" applyNumberFormat="0" applyAlignment="0" applyProtection="0"/>
    <xf numFmtId="0" fontId="89" fillId="56" borderId="28"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14" fillId="0" borderId="0" applyNumberFormat="0" applyFill="0" applyBorder="0" applyAlignment="0" applyProtection="0"/>
    <xf numFmtId="0" fontId="90" fillId="0" borderId="0" applyNumberFormat="0" applyFill="0" applyBorder="0" applyAlignment="0" applyProtection="0"/>
    <xf numFmtId="0" fontId="120" fillId="0" borderId="0" applyNumberFormat="0" applyFill="0" applyBorder="0" applyAlignment="0" applyProtection="0"/>
    <xf numFmtId="0" fontId="105" fillId="6" borderId="0" applyNumberFormat="0" applyBorder="0" applyAlignment="0" applyProtection="0"/>
    <xf numFmtId="0" fontId="91" fillId="39" borderId="0" applyNumberFormat="0" applyBorder="0" applyAlignment="0" applyProtection="0"/>
    <xf numFmtId="0" fontId="102" fillId="0" borderId="18" applyNumberFormat="0" applyFill="0" applyAlignment="0" applyProtection="0"/>
    <xf numFmtId="0" fontId="92" fillId="0" borderId="29" applyNumberFormat="0" applyFill="0" applyAlignment="0" applyProtection="0"/>
    <xf numFmtId="0" fontId="103" fillId="0" borderId="19" applyNumberFormat="0" applyFill="0" applyAlignment="0" applyProtection="0"/>
    <xf numFmtId="0" fontId="93" fillId="0" borderId="30" applyNumberFormat="0" applyFill="0" applyAlignment="0" applyProtection="0"/>
    <xf numFmtId="0" fontId="104" fillId="0" borderId="20" applyNumberFormat="0" applyFill="0" applyAlignment="0" applyProtection="0"/>
    <xf numFmtId="0" fontId="94" fillId="0" borderId="31" applyNumberFormat="0" applyFill="0" applyAlignment="0" applyProtection="0"/>
    <xf numFmtId="0" fontId="104" fillId="0" borderId="0" applyNumberFormat="0" applyFill="0" applyBorder="0" applyAlignment="0" applyProtection="0"/>
    <xf numFmtId="0" fontId="94" fillId="0" borderId="0" applyNumberFormat="0" applyFill="0" applyBorder="0" applyAlignment="0" applyProtection="0"/>
    <xf numFmtId="0" fontId="121" fillId="0" borderId="0" applyNumberFormat="0" applyFill="0" applyBorder="0" applyAlignment="0" applyProtection="0"/>
    <xf numFmtId="0" fontId="108" fillId="9" borderId="21" applyNumberFormat="0" applyAlignment="0" applyProtection="0"/>
    <xf numFmtId="0" fontId="95" fillId="42" borderId="27" applyNumberFormat="0" applyAlignment="0" applyProtection="0"/>
    <xf numFmtId="0" fontId="111" fillId="0" borderId="23" applyNumberFormat="0" applyFill="0" applyAlignment="0" applyProtection="0"/>
    <xf numFmtId="0" fontId="96" fillId="0" borderId="32" applyNumberFormat="0" applyFill="0" applyAlignment="0" applyProtection="0"/>
    <xf numFmtId="0" fontId="107" fillId="8" borderId="0" applyNumberFormat="0" applyBorder="0" applyAlignment="0" applyProtection="0"/>
    <xf numFmtId="0" fontId="97" fillId="57" borderId="0" applyNumberFormat="0" applyBorder="0" applyAlignment="0" applyProtection="0"/>
    <xf numFmtId="0" fontId="3" fillId="0" borderId="0"/>
    <xf numFmtId="0" fontId="5" fillId="0" borderId="0"/>
    <xf numFmtId="0" fontId="5" fillId="58" borderId="33" applyNumberFormat="0" applyFont="0" applyAlignment="0" applyProtection="0"/>
    <xf numFmtId="0" fontId="3" fillId="12" borderId="25" applyNumberFormat="0" applyFont="0" applyAlignment="0" applyProtection="0"/>
    <xf numFmtId="0" fontId="5" fillId="58" borderId="33" applyNumberFormat="0" applyFont="0" applyAlignment="0" applyProtection="0"/>
    <xf numFmtId="0" fontId="109" fillId="10" borderId="22" applyNumberFormat="0" applyAlignment="0" applyProtection="0"/>
    <xf numFmtId="0" fontId="98" fillId="55" borderId="34" applyNumberFormat="0" applyAlignment="0" applyProtection="0"/>
    <xf numFmtId="0" fontId="119" fillId="0" borderId="0" applyNumberFormat="0" applyFill="0" applyBorder="0" applyAlignment="0" applyProtection="0"/>
    <xf numFmtId="0" fontId="99" fillId="0" borderId="0" applyNumberFormat="0" applyFill="0" applyBorder="0" applyAlignment="0" applyProtection="0"/>
    <xf numFmtId="0" fontId="115" fillId="0" borderId="26" applyNumberFormat="0" applyFill="0" applyAlignment="0" applyProtection="0"/>
    <xf numFmtId="0" fontId="100" fillId="0" borderId="35" applyNumberFormat="0" applyFill="0" applyAlignment="0" applyProtection="0"/>
    <xf numFmtId="0" fontId="113" fillId="0" borderId="0" applyNumberFormat="0" applyFill="0" applyBorder="0" applyAlignment="0" applyProtection="0"/>
    <xf numFmtId="0" fontId="101"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22" fillId="0" borderId="0" applyProtection="0"/>
    <xf numFmtId="43" fontId="122" fillId="0" borderId="0" applyFont="0" applyFill="0" applyBorder="0" applyAlignment="0" applyProtection="0"/>
    <xf numFmtId="0" fontId="123" fillId="0" borderId="0" applyProtection="0"/>
    <xf numFmtId="43" fontId="123" fillId="0" borderId="0" applyFont="0" applyFill="0" applyBorder="0" applyAlignment="0" applyProtection="0"/>
    <xf numFmtId="0" fontId="124" fillId="0" borderId="0" applyProtection="0"/>
    <xf numFmtId="0" fontId="125" fillId="37" borderId="0" applyNumberFormat="0" applyBorder="0" applyAlignment="0" applyProtection="0"/>
    <xf numFmtId="0" fontId="125" fillId="38" borderId="0" applyNumberFormat="0" applyBorder="0" applyAlignment="0" applyProtection="0"/>
    <xf numFmtId="0" fontId="125" fillId="39" borderId="0" applyNumberFormat="0" applyBorder="0" applyAlignment="0" applyProtection="0"/>
    <xf numFmtId="0" fontId="125" fillId="40" borderId="0" applyNumberFormat="0" applyBorder="0" applyAlignment="0" applyProtection="0"/>
    <xf numFmtId="0" fontId="125" fillId="41" borderId="0" applyNumberFormat="0" applyBorder="0" applyAlignment="0" applyProtection="0"/>
    <xf numFmtId="0" fontId="125" fillId="42" borderId="0" applyNumberFormat="0" applyBorder="0" applyAlignment="0" applyProtection="0"/>
    <xf numFmtId="0" fontId="125" fillId="43" borderId="0" applyNumberFormat="0" applyBorder="0" applyAlignment="0" applyProtection="0"/>
    <xf numFmtId="0" fontId="125" fillId="44" borderId="0" applyNumberFormat="0" applyBorder="0" applyAlignment="0" applyProtection="0"/>
    <xf numFmtId="0" fontId="125" fillId="45" borderId="0" applyNumberFormat="0" applyBorder="0" applyAlignment="0" applyProtection="0"/>
    <xf numFmtId="0" fontId="125" fillId="40" borderId="0" applyNumberFormat="0" applyBorder="0" applyAlignment="0" applyProtection="0"/>
    <xf numFmtId="0" fontId="125" fillId="43" borderId="0" applyNumberFormat="0" applyBorder="0" applyAlignment="0" applyProtection="0"/>
    <xf numFmtId="0" fontId="125" fillId="46" borderId="0" applyNumberFormat="0" applyBorder="0" applyAlignment="0" applyProtection="0"/>
    <xf numFmtId="0" fontId="126" fillId="47" borderId="0" applyNumberFormat="0" applyBorder="0" applyAlignment="0" applyProtection="0"/>
    <xf numFmtId="0" fontId="126" fillId="44" borderId="0" applyNumberFormat="0" applyBorder="0" applyAlignment="0" applyProtection="0"/>
    <xf numFmtId="0" fontId="126" fillId="45" borderId="0" applyNumberFormat="0" applyBorder="0" applyAlignment="0" applyProtection="0"/>
    <xf numFmtId="0" fontId="126" fillId="48" borderId="0" applyNumberFormat="0" applyBorder="0" applyAlignment="0" applyProtection="0"/>
    <xf numFmtId="0" fontId="126" fillId="49" borderId="0" applyNumberFormat="0" applyBorder="0" applyAlignment="0" applyProtection="0"/>
    <xf numFmtId="0" fontId="126" fillId="50" borderId="0" applyNumberFormat="0" applyBorder="0" applyAlignment="0" applyProtection="0"/>
    <xf numFmtId="0" fontId="126" fillId="51" borderId="0" applyNumberFormat="0" applyBorder="0" applyAlignment="0" applyProtection="0"/>
    <xf numFmtId="0" fontId="126" fillId="52" borderId="0" applyNumberFormat="0" applyBorder="0" applyAlignment="0" applyProtection="0"/>
    <xf numFmtId="0" fontId="126" fillId="53" borderId="0" applyNumberFormat="0" applyBorder="0" applyAlignment="0" applyProtection="0"/>
    <xf numFmtId="0" fontId="126" fillId="48" borderId="0" applyNumberFormat="0" applyBorder="0" applyAlignment="0" applyProtection="0"/>
    <xf numFmtId="0" fontId="126" fillId="49" borderId="0" applyNumberFormat="0" applyBorder="0" applyAlignment="0" applyProtection="0"/>
    <xf numFmtId="0" fontId="126" fillId="54" borderId="0" applyNumberFormat="0" applyBorder="0" applyAlignment="0" applyProtection="0"/>
    <xf numFmtId="0" fontId="127" fillId="38" borderId="0" applyNumberFormat="0" applyBorder="0" applyAlignment="0" applyProtection="0"/>
    <xf numFmtId="0" fontId="128" fillId="55" borderId="27" applyNumberFormat="0" applyAlignment="0" applyProtection="0"/>
    <xf numFmtId="0" fontId="129" fillId="56" borderId="28" applyNumberFormat="0" applyAlignment="0" applyProtection="0"/>
    <xf numFmtId="43" fontId="124" fillId="0" borderId="0" applyFont="0" applyFill="0" applyBorder="0" applyAlignment="0" applyProtection="0"/>
    <xf numFmtId="43" fontId="8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4" fillId="0" borderId="0" applyFont="0" applyFill="0" applyBorder="0" applyAlignment="0" applyProtection="0"/>
    <xf numFmtId="37" fontId="124" fillId="0" borderId="0" applyFont="0" applyFill="0" applyBorder="0" applyAlignment="0" applyProtection="0"/>
    <xf numFmtId="3" fontId="124" fillId="0" borderId="0" applyFont="0" applyFill="0" applyBorder="0" applyAlignment="0" applyProtection="0"/>
    <xf numFmtId="44" fontId="124" fillId="0" borderId="0" applyFont="0" applyFill="0" applyBorder="0" applyAlignment="0" applyProtection="0"/>
    <xf numFmtId="172" fontId="124" fillId="0" borderId="0" applyFont="0" applyFill="0" applyBorder="0" applyAlignment="0" applyProtection="0"/>
    <xf numFmtId="0" fontId="130" fillId="0" borderId="0" applyNumberFormat="0" applyFill="0" applyBorder="0" applyAlignment="0" applyProtection="0"/>
    <xf numFmtId="169" fontId="124" fillId="0" borderId="0" applyFont="0" applyFill="0" applyBorder="0" applyAlignment="0" applyProtection="0"/>
    <xf numFmtId="0" fontId="131" fillId="39" borderId="0" applyNumberFormat="0" applyBorder="0" applyAlignment="0" applyProtection="0"/>
    <xf numFmtId="0" fontId="132" fillId="42" borderId="27" applyNumberFormat="0" applyAlignment="0" applyProtection="0"/>
    <xf numFmtId="0" fontId="133" fillId="0" borderId="32" applyNumberFormat="0" applyFill="0" applyAlignment="0" applyProtection="0"/>
    <xf numFmtId="0" fontId="134" fillId="57" borderId="0" applyNumberFormat="0" applyBorder="0" applyAlignment="0" applyProtection="0"/>
    <xf numFmtId="0" fontId="124" fillId="0" borderId="0"/>
    <xf numFmtId="0" fontId="124" fillId="0" borderId="0"/>
    <xf numFmtId="0" fontId="3" fillId="0" borderId="0"/>
    <xf numFmtId="0" fontId="124" fillId="58" borderId="33" applyNumberFormat="0" applyFont="0" applyAlignment="0" applyProtection="0"/>
    <xf numFmtId="0" fontId="135" fillId="55" borderId="34" applyNumberFormat="0" applyAlignment="0" applyProtection="0"/>
    <xf numFmtId="9" fontId="124" fillId="0" borderId="0" applyFont="0" applyFill="0" applyBorder="0" applyAlignment="0" applyProtection="0"/>
    <xf numFmtId="9" fontId="124" fillId="0" borderId="0" applyFont="0" applyFill="0" applyBorder="0" applyAlignment="0" applyProtection="0"/>
    <xf numFmtId="0" fontId="136" fillId="0" borderId="35" applyNumberFormat="0" applyFill="0" applyAlignment="0" applyProtection="0"/>
    <xf numFmtId="0" fontId="137" fillId="0" borderId="0" applyNumberFormat="0" applyFill="0" applyBorder="0" applyAlignment="0" applyProtection="0"/>
    <xf numFmtId="0" fontId="138" fillId="0" borderId="0" applyProtection="0"/>
    <xf numFmtId="0" fontId="139"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39" fillId="0" borderId="0" applyFont="0" applyFill="0" applyBorder="0" applyAlignment="0" applyProtection="0"/>
    <xf numFmtId="0" fontId="138" fillId="0" borderId="0" applyProtection="0"/>
    <xf numFmtId="0" fontId="5" fillId="0" borderId="0"/>
    <xf numFmtId="0" fontId="140" fillId="0" borderId="0" applyProtection="0"/>
    <xf numFmtId="0" fontId="5" fillId="58" borderId="37" applyNumberFormat="0" applyFont="0" applyAlignment="0" applyProtection="0"/>
    <xf numFmtId="0" fontId="140" fillId="0" borderId="0" applyProtection="0"/>
    <xf numFmtId="0" fontId="5" fillId="58" borderId="37" applyNumberFormat="0" applyFont="0" applyAlignment="0" applyProtection="0"/>
    <xf numFmtId="0" fontId="88" fillId="55" borderId="36" applyNumberFormat="0" applyAlignment="0" applyProtection="0"/>
    <xf numFmtId="0" fontId="100" fillId="0" borderId="39" applyNumberFormat="0" applyFill="0" applyAlignment="0" applyProtection="0"/>
    <xf numFmtId="0" fontId="95" fillId="42" borderId="36" applyNumberFormat="0" applyAlignment="0" applyProtection="0"/>
    <xf numFmtId="0" fontId="5" fillId="58" borderId="37" applyNumberFormat="0" applyFont="0" applyAlignment="0" applyProtection="0"/>
    <xf numFmtId="0" fontId="100" fillId="0" borderId="39" applyNumberFormat="0" applyFill="0" applyAlignment="0" applyProtection="0"/>
    <xf numFmtId="0" fontId="95" fillId="42" borderId="36" applyNumberFormat="0" applyAlignment="0" applyProtection="0"/>
    <xf numFmtId="0" fontId="98" fillId="55" borderId="38" applyNumberFormat="0" applyAlignment="0" applyProtection="0"/>
    <xf numFmtId="0" fontId="98" fillId="55" borderId="38" applyNumberFormat="0" applyAlignment="0" applyProtection="0"/>
    <xf numFmtId="0" fontId="88" fillId="55" borderId="36" applyNumberFormat="0" applyAlignment="0" applyProtection="0"/>
    <xf numFmtId="0" fontId="5" fillId="58" borderId="37"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40"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2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28" fillId="55" borderId="3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169" fontId="5" fillId="0" borderId="0" applyFont="0" applyFill="0" applyBorder="0" applyAlignment="0" applyProtection="0"/>
    <xf numFmtId="0" fontId="132" fillId="42" borderId="36" applyNumberFormat="0" applyAlignment="0" applyProtection="0"/>
    <xf numFmtId="0" fontId="5" fillId="0" borderId="0"/>
    <xf numFmtId="0" fontId="5" fillId="0" borderId="0"/>
    <xf numFmtId="0" fontId="2" fillId="0" borderId="0"/>
    <xf numFmtId="0" fontId="5" fillId="58" borderId="37" applyNumberFormat="0" applyFont="0" applyAlignment="0" applyProtection="0"/>
    <xf numFmtId="0" fontId="135" fillId="55" borderId="3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36" fillId="0" borderId="39"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25"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13">
    <xf numFmtId="0" fontId="0" fillId="0" borderId="0" xfId="0"/>
    <xf numFmtId="0" fontId="15" fillId="0" borderId="0" xfId="0" applyFont="1" applyFill="1" applyBorder="1"/>
    <xf numFmtId="0" fontId="5" fillId="0" borderId="0" xfId="201" applyNumberFormat="1" applyFill="1"/>
    <xf numFmtId="0" fontId="12" fillId="0" borderId="0" xfId="201" applyNumberFormat="1" applyFont="1" applyFill="1" applyBorder="1" applyAlignment="1"/>
    <xf numFmtId="0" fontId="18" fillId="0" borderId="0" xfId="201" applyNumberFormat="1" applyFont="1" applyFill="1"/>
    <xf numFmtId="0" fontId="5" fillId="4" borderId="0" xfId="201" applyFill="1"/>
    <xf numFmtId="0" fontId="5" fillId="0" borderId="0" xfId="201"/>
    <xf numFmtId="0" fontId="5" fillId="0" borderId="0" xfId="201" applyFill="1"/>
    <xf numFmtId="0" fontId="0" fillId="4" borderId="0" xfId="0" applyFill="1"/>
    <xf numFmtId="174" fontId="0" fillId="4" borderId="0" xfId="0" applyNumberFormat="1" applyFill="1"/>
    <xf numFmtId="175" fontId="0" fillId="4" borderId="0" xfId="0" applyNumberFormat="1" applyFill="1"/>
    <xf numFmtId="37" fontId="0" fillId="4" borderId="0" xfId="0" applyNumberFormat="1" applyFill="1"/>
    <xf numFmtId="3" fontId="0" fillId="4" borderId="0" xfId="0" applyNumberFormat="1" applyFill="1"/>
    <xf numFmtId="0" fontId="0" fillId="4" borderId="5" xfId="0" applyFill="1" applyBorder="1" applyAlignment="1" applyProtection="1">
      <alignment horizontal="center"/>
      <protection locked="0"/>
    </xf>
    <xf numFmtId="0" fontId="0" fillId="4" borderId="2" xfId="0" applyFill="1" applyBorder="1"/>
    <xf numFmtId="37" fontId="13" fillId="4" borderId="6" xfId="0" applyNumberFormat="1" applyFont="1" applyFill="1" applyBorder="1" applyAlignment="1">
      <alignment horizontal="center"/>
    </xf>
    <xf numFmtId="0" fontId="5" fillId="4" borderId="0" xfId="0" applyFont="1" applyFill="1"/>
    <xf numFmtId="0" fontId="5" fillId="4" borderId="2" xfId="0" applyFont="1" applyFill="1" applyBorder="1"/>
    <xf numFmtId="0" fontId="33" fillId="4" borderId="0" xfId="0" applyFont="1" applyFill="1"/>
    <xf numFmtId="37" fontId="34" fillId="4" borderId="6" xfId="0" applyNumberFormat="1" applyFont="1" applyFill="1" applyBorder="1" applyAlignment="1"/>
    <xf numFmtId="17" fontId="13" fillId="4" borderId="6" xfId="0" quotePrefix="1" applyNumberFormat="1" applyFont="1" applyFill="1" applyBorder="1" applyAlignment="1">
      <alignment horizontal="center"/>
    </xf>
    <xf numFmtId="0" fontId="14" fillId="4" borderId="0" xfId="0" applyFont="1" applyFill="1"/>
    <xf numFmtId="37" fontId="15" fillId="4" borderId="6" xfId="0" applyNumberFormat="1" applyFont="1" applyFill="1" applyBorder="1" applyAlignment="1">
      <alignment horizontal="center"/>
    </xf>
    <xf numFmtId="0" fontId="0" fillId="4" borderId="13" xfId="0" quotePrefix="1" applyFill="1" applyBorder="1" applyProtection="1"/>
    <xf numFmtId="0" fontId="0" fillId="4" borderId="15" xfId="0" applyFill="1" applyBorder="1" applyProtection="1"/>
    <xf numFmtId="0" fontId="0" fillId="4" borderId="14" xfId="0" applyFill="1" applyBorder="1" applyProtection="1"/>
    <xf numFmtId="0" fontId="15" fillId="4" borderId="0" xfId="0" applyFont="1" applyFill="1" applyBorder="1"/>
    <xf numFmtId="174" fontId="15" fillId="4" borderId="0" xfId="0" applyNumberFormat="1" applyFont="1" applyFill="1" applyBorder="1"/>
    <xf numFmtId="175" fontId="15" fillId="4" borderId="0" xfId="0" applyNumberFormat="1" applyFont="1" applyFill="1" applyBorder="1"/>
    <xf numFmtId="37" fontId="15" fillId="4" borderId="0" xfId="0" applyNumberFormat="1" applyFont="1" applyFill="1" applyBorder="1"/>
    <xf numFmtId="0" fontId="15" fillId="4" borderId="6" xfId="0" applyFont="1" applyFill="1" applyBorder="1"/>
    <xf numFmtId="0" fontId="0" fillId="4" borderId="12" xfId="0" quotePrefix="1" applyFill="1" applyBorder="1" applyProtection="1"/>
    <xf numFmtId="0" fontId="0" fillId="4" borderId="0" xfId="0" applyFill="1" applyBorder="1" applyProtection="1"/>
    <xf numFmtId="0" fontId="0" fillId="4" borderId="0" xfId="0" quotePrefix="1" applyFill="1" applyBorder="1" applyProtection="1"/>
    <xf numFmtId="0" fontId="0" fillId="4" borderId="9" xfId="0" applyFill="1" applyBorder="1" applyProtection="1"/>
    <xf numFmtId="0" fontId="13" fillId="4" borderId="0" xfId="0" applyFont="1" applyFill="1" applyBorder="1"/>
    <xf numFmtId="174" fontId="13" fillId="4" borderId="0" xfId="0" applyNumberFormat="1" applyFont="1" applyFill="1" applyBorder="1"/>
    <xf numFmtId="37" fontId="13" fillId="4" borderId="0" xfId="0" applyNumberFormat="1" applyFont="1" applyFill="1" applyBorder="1"/>
    <xf numFmtId="37" fontId="12" fillId="4" borderId="0" xfId="0" applyNumberFormat="1" applyFont="1" applyFill="1" applyBorder="1" applyAlignment="1" applyProtection="1">
      <alignment horizontal="center"/>
    </xf>
    <xf numFmtId="37" fontId="12" fillId="4" borderId="9" xfId="0" applyNumberFormat="1" applyFont="1" applyFill="1" applyBorder="1" applyAlignment="1" applyProtection="1">
      <alignment horizontal="center"/>
    </xf>
    <xf numFmtId="174" fontId="13" fillId="4" borderId="3" xfId="0" applyNumberFormat="1" applyFont="1" applyFill="1" applyBorder="1" applyAlignment="1">
      <alignment horizontal="center" wrapText="1"/>
    </xf>
    <xf numFmtId="174" fontId="13" fillId="4" borderId="3" xfId="0" applyNumberFormat="1" applyFont="1" applyFill="1" applyBorder="1" applyAlignment="1">
      <alignment horizontal="center"/>
    </xf>
    <xf numFmtId="175" fontId="13" fillId="4" borderId="3" xfId="0" applyNumberFormat="1" applyFont="1" applyFill="1" applyBorder="1" applyAlignment="1">
      <alignment horizontal="center"/>
    </xf>
    <xf numFmtId="37" fontId="16" fillId="4" borderId="6" xfId="0" applyNumberFormat="1" applyFont="1" applyFill="1" applyBorder="1" applyAlignment="1">
      <alignment horizontal="center"/>
    </xf>
    <xf numFmtId="0" fontId="35" fillId="4" borderId="2" xfId="0" applyFont="1" applyFill="1" applyBorder="1"/>
    <xf numFmtId="0" fontId="16" fillId="4" borderId="0" xfId="0" applyFont="1" applyFill="1" applyBorder="1"/>
    <xf numFmtId="167" fontId="15" fillId="4" borderId="0" xfId="0" applyNumberFormat="1" applyFont="1" applyFill="1" applyBorder="1" applyAlignment="1"/>
    <xf numFmtId="164" fontId="15" fillId="4" borderId="0" xfId="0" applyNumberFormat="1" applyFont="1" applyFill="1" applyBorder="1" applyAlignment="1"/>
    <xf numFmtId="176" fontId="15" fillId="4" borderId="0" xfId="0" applyNumberFormat="1" applyFont="1" applyFill="1" applyBorder="1" applyAlignment="1"/>
    <xf numFmtId="39" fontId="15" fillId="4" borderId="6" xfId="0" applyNumberFormat="1" applyFont="1" applyFill="1" applyBorder="1" applyAlignment="1"/>
    <xf numFmtId="0" fontId="0" fillId="4" borderId="0" xfId="0" applyFill="1" applyAlignment="1"/>
    <xf numFmtId="0" fontId="17" fillId="4" borderId="2" xfId="0" applyFont="1" applyFill="1" applyBorder="1" applyAlignment="1"/>
    <xf numFmtId="39" fontId="15" fillId="4" borderId="6" xfId="0" applyNumberFormat="1" applyFont="1" applyFill="1" applyBorder="1"/>
    <xf numFmtId="0" fontId="0" fillId="4" borderId="12" xfId="0" applyFill="1" applyBorder="1" applyProtection="1"/>
    <xf numFmtId="0" fontId="17" fillId="4" borderId="2" xfId="0" applyFont="1" applyFill="1" applyBorder="1"/>
    <xf numFmtId="0" fontId="0" fillId="4" borderId="13" xfId="0" applyFill="1" applyBorder="1" applyProtection="1"/>
    <xf numFmtId="41" fontId="15" fillId="4" borderId="0" xfId="0" applyNumberFormat="1" applyFont="1" applyFill="1" applyBorder="1" applyAlignment="1"/>
    <xf numFmtId="0" fontId="15" fillId="4" borderId="0" xfId="0" applyFont="1" applyFill="1" applyBorder="1" applyAlignment="1"/>
    <xf numFmtId="39" fontId="15" fillId="4" borderId="0" xfId="0" applyNumberFormat="1" applyFont="1" applyFill="1" applyBorder="1"/>
    <xf numFmtId="165" fontId="15" fillId="4" borderId="0" xfId="0" applyNumberFormat="1" applyFont="1" applyFill="1" applyBorder="1" applyAlignment="1"/>
    <xf numFmtId="39" fontId="13" fillId="4" borderId="6" xfId="0" applyNumberFormat="1" applyFont="1" applyFill="1" applyBorder="1"/>
    <xf numFmtId="0" fontId="10" fillId="4" borderId="0" xfId="0" applyFont="1" applyFill="1"/>
    <xf numFmtId="167" fontId="13" fillId="4" borderId="0" xfId="0" applyNumberFormat="1" applyFont="1" applyFill="1" applyBorder="1" applyAlignment="1"/>
    <xf numFmtId="164" fontId="13" fillId="4" borderId="0" xfId="0" applyNumberFormat="1" applyFont="1" applyFill="1" applyBorder="1" applyAlignment="1"/>
    <xf numFmtId="176" fontId="13" fillId="4" borderId="0" xfId="0" applyNumberFormat="1" applyFont="1" applyFill="1" applyBorder="1" applyAlignment="1"/>
    <xf numFmtId="39" fontId="13" fillId="4" borderId="6" xfId="0" applyNumberFormat="1" applyFont="1" applyFill="1" applyBorder="1" applyAlignment="1"/>
    <xf numFmtId="0" fontId="10" fillId="4" borderId="0" xfId="0" applyFont="1" applyFill="1" applyBorder="1" applyProtection="1"/>
    <xf numFmtId="0" fontId="10" fillId="4" borderId="9" xfId="0" applyFont="1" applyFill="1" applyBorder="1" applyProtection="1"/>
    <xf numFmtId="0" fontId="55" fillId="4" borderId="0" xfId="0" applyFont="1" applyFill="1"/>
    <xf numFmtId="0" fontId="56" fillId="4" borderId="2" xfId="0" applyFont="1" applyFill="1" applyBorder="1"/>
    <xf numFmtId="0" fontId="57" fillId="4" borderId="0" xfId="0" applyFont="1" applyFill="1" applyBorder="1"/>
    <xf numFmtId="0" fontId="52" fillId="4" borderId="0" xfId="0" applyFont="1" applyFill="1" applyBorder="1"/>
    <xf numFmtId="177" fontId="57" fillId="4" borderId="0" xfId="0" applyNumberFormat="1" applyFont="1" applyFill="1" applyBorder="1" applyAlignment="1"/>
    <xf numFmtId="177" fontId="52" fillId="4" borderId="0" xfId="0" applyNumberFormat="1" applyFont="1" applyFill="1" applyBorder="1" applyAlignment="1"/>
    <xf numFmtId="164" fontId="52" fillId="4" borderId="0" xfId="0" applyNumberFormat="1" applyFont="1" applyFill="1" applyBorder="1" applyAlignment="1"/>
    <xf numFmtId="176" fontId="52" fillId="4" borderId="0" xfId="0" applyNumberFormat="1" applyFont="1" applyFill="1" applyBorder="1" applyAlignment="1"/>
    <xf numFmtId="39" fontId="57" fillId="4" borderId="6" xfId="0" applyNumberFormat="1" applyFont="1" applyFill="1" applyBorder="1" applyAlignment="1"/>
    <xf numFmtId="0" fontId="55" fillId="4" borderId="0" xfId="0" applyFont="1" applyFill="1" applyAlignment="1"/>
    <xf numFmtId="0" fontId="56" fillId="4" borderId="2" xfId="0" applyFont="1" applyFill="1" applyBorder="1" applyAlignment="1"/>
    <xf numFmtId="39" fontId="57" fillId="4" borderId="6" xfId="0" applyNumberFormat="1" applyFont="1" applyFill="1" applyBorder="1"/>
    <xf numFmtId="0" fontId="55" fillId="4" borderId="12" xfId="0" applyFont="1" applyFill="1" applyBorder="1" applyProtection="1"/>
    <xf numFmtId="0" fontId="55" fillId="4" borderId="0" xfId="0" applyFont="1" applyFill="1" applyBorder="1" applyProtection="1"/>
    <xf numFmtId="0" fontId="55" fillId="4" borderId="9" xfId="0" applyFont="1" applyFill="1" applyBorder="1" applyProtection="1"/>
    <xf numFmtId="177" fontId="15" fillId="4" borderId="0" xfId="0" applyNumberFormat="1" applyFont="1" applyFill="1" applyBorder="1" applyAlignment="1"/>
    <xf numFmtId="0" fontId="0" fillId="4" borderId="10" xfId="0" applyFill="1" applyBorder="1" applyProtection="1"/>
    <xf numFmtId="0" fontId="0" fillId="4" borderId="1" xfId="0" applyFill="1" applyBorder="1" applyProtection="1"/>
    <xf numFmtId="0" fontId="0" fillId="4" borderId="11" xfId="0" applyFill="1" applyBorder="1" applyProtection="1"/>
    <xf numFmtId="0" fontId="15" fillId="4" borderId="0" xfId="0" applyFont="1" applyFill="1" applyBorder="1" applyAlignment="1">
      <alignment horizontal="left" indent="1"/>
    </xf>
    <xf numFmtId="0" fontId="55" fillId="4" borderId="2" xfId="0" applyFont="1" applyFill="1" applyBorder="1"/>
    <xf numFmtId="175" fontId="55" fillId="4" borderId="0" xfId="0" applyNumberFormat="1" applyFont="1" applyFill="1"/>
    <xf numFmtId="37" fontId="55" fillId="4" borderId="0" xfId="0" applyNumberFormat="1" applyFont="1" applyFill="1"/>
    <xf numFmtId="174" fontId="55" fillId="4" borderId="0" xfId="0" applyNumberFormat="1" applyFont="1" applyFill="1"/>
    <xf numFmtId="164" fontId="57" fillId="4" borderId="0" xfId="0" applyNumberFormat="1" applyFont="1" applyFill="1" applyBorder="1" applyAlignment="1"/>
    <xf numFmtId="0" fontId="37" fillId="4" borderId="0" xfId="0" applyFont="1" applyFill="1"/>
    <xf numFmtId="166" fontId="15" fillId="4" borderId="0" xfId="0" applyNumberFormat="1" applyFont="1" applyFill="1" applyBorder="1" applyAlignment="1"/>
    <xf numFmtId="0" fontId="13" fillId="4" borderId="0" xfId="0" applyFont="1" applyFill="1" applyBorder="1" applyAlignment="1">
      <alignment wrapText="1"/>
    </xf>
    <xf numFmtId="37" fontId="15" fillId="4" borderId="0" xfId="0" applyNumberFormat="1" applyFont="1" applyFill="1" applyBorder="1" applyAlignment="1"/>
    <xf numFmtId="177" fontId="38" fillId="4" borderId="0" xfId="0" applyNumberFormat="1" applyFont="1" applyFill="1" applyBorder="1" applyAlignment="1"/>
    <xf numFmtId="177" fontId="13" fillId="4" borderId="0" xfId="0" applyNumberFormat="1" applyFont="1" applyFill="1" applyBorder="1" applyAlignment="1"/>
    <xf numFmtId="166" fontId="13" fillId="4" borderId="0" xfId="0" applyNumberFormat="1" applyFont="1" applyFill="1" applyBorder="1" applyAlignment="1"/>
    <xf numFmtId="0" fontId="13" fillId="4" borderId="0" xfId="0" applyFont="1" applyFill="1" applyBorder="1" applyAlignment="1"/>
    <xf numFmtId="0" fontId="0" fillId="4" borderId="7" xfId="0" applyFill="1" applyBorder="1"/>
    <xf numFmtId="0" fontId="10" fillId="4" borderId="3" xfId="0" applyFont="1" applyFill="1" applyBorder="1"/>
    <xf numFmtId="174" fontId="10" fillId="4" borderId="3" xfId="0" applyNumberFormat="1" applyFont="1" applyFill="1" applyBorder="1"/>
    <xf numFmtId="175" fontId="10" fillId="4" borderId="3" xfId="0" applyNumberFormat="1" applyFont="1" applyFill="1" applyBorder="1"/>
    <xf numFmtId="39" fontId="10" fillId="4" borderId="3" xfId="0" applyNumberFormat="1" applyFont="1" applyFill="1" applyBorder="1"/>
    <xf numFmtId="176" fontId="10" fillId="4" borderId="3" xfId="0" applyNumberFormat="1" applyFont="1" applyFill="1" applyBorder="1"/>
    <xf numFmtId="39" fontId="10" fillId="4" borderId="8" xfId="0" applyNumberFormat="1" applyFont="1" applyFill="1" applyBorder="1"/>
    <xf numFmtId="0" fontId="39" fillId="4" borderId="0" xfId="0" applyFont="1" applyFill="1"/>
    <xf numFmtId="0" fontId="0" fillId="4" borderId="0" xfId="0" quotePrefix="1" applyFill="1" applyAlignment="1">
      <alignment wrapText="1"/>
    </xf>
    <xf numFmtId="170" fontId="5" fillId="4" borderId="0" xfId="17" applyNumberFormat="1" applyFont="1" applyFill="1"/>
    <xf numFmtId="9" fontId="5" fillId="4" borderId="0" xfId="17" applyFont="1" applyFill="1"/>
    <xf numFmtId="178" fontId="0" fillId="4" borderId="0" xfId="0" applyNumberFormat="1" applyFill="1"/>
    <xf numFmtId="0" fontId="0" fillId="4" borderId="0" xfId="0" applyNumberFormat="1" applyFill="1"/>
    <xf numFmtId="179" fontId="0" fillId="4" borderId="0" xfId="0" applyNumberFormat="1" applyFill="1"/>
    <xf numFmtId="170" fontId="0" fillId="4" borderId="0" xfId="17" applyNumberFormat="1" applyFont="1" applyFill="1"/>
    <xf numFmtId="0" fontId="28" fillId="4" borderId="0" xfId="0" applyFont="1" applyFill="1"/>
    <xf numFmtId="0" fontId="28" fillId="4" borderId="0" xfId="0" applyFont="1" applyFill="1" applyBorder="1"/>
    <xf numFmtId="174" fontId="28" fillId="4" borderId="0" xfId="0" applyNumberFormat="1" applyFont="1" applyFill="1"/>
    <xf numFmtId="175" fontId="28" fillId="4" borderId="0" xfId="0" applyNumberFormat="1" applyFont="1" applyFill="1"/>
    <xf numFmtId="37" fontId="28" fillId="4" borderId="0" xfId="0" applyNumberFormat="1" applyFont="1" applyFill="1"/>
    <xf numFmtId="0" fontId="28" fillId="4" borderId="0" xfId="216" applyFont="1" applyFill="1" applyAlignment="1">
      <alignment horizontal="center"/>
    </xf>
    <xf numFmtId="180" fontId="28" fillId="4" borderId="0" xfId="0" applyNumberFormat="1" applyFont="1" applyFill="1"/>
    <xf numFmtId="0" fontId="5" fillId="4" borderId="0" xfId="216" applyFont="1" applyFill="1" applyAlignment="1">
      <alignment horizontal="center"/>
    </xf>
    <xf numFmtId="0" fontId="5" fillId="4" borderId="0" xfId="216" applyFill="1" applyAlignment="1">
      <alignment horizontal="center"/>
    </xf>
    <xf numFmtId="0" fontId="0" fillId="4" borderId="0" xfId="0" applyFill="1" applyAlignment="1">
      <alignment horizontal="center"/>
    </xf>
    <xf numFmtId="0" fontId="0" fillId="0" borderId="0" xfId="0" applyFill="1" applyAlignment="1"/>
    <xf numFmtId="0" fontId="0" fillId="0" borderId="0" xfId="0" applyFill="1"/>
    <xf numFmtId="0" fontId="17" fillId="0" borderId="2" xfId="0" applyFont="1" applyFill="1" applyBorder="1"/>
    <xf numFmtId="0" fontId="13" fillId="0" borderId="0" xfId="0" applyFont="1" applyFill="1" applyBorder="1"/>
    <xf numFmtId="164" fontId="15" fillId="0" borderId="0" xfId="0" applyNumberFormat="1" applyFont="1" applyFill="1" applyBorder="1" applyAlignment="1"/>
    <xf numFmtId="176" fontId="15" fillId="0" borderId="0" xfId="0" applyNumberFormat="1" applyFont="1" applyFill="1" applyBorder="1" applyAlignment="1"/>
    <xf numFmtId="0" fontId="13" fillId="0" borderId="0" xfId="0" applyFont="1" applyFill="1" applyBorder="1" applyAlignment="1"/>
    <xf numFmtId="39" fontId="13" fillId="0" borderId="6" xfId="0" applyNumberFormat="1" applyFont="1" applyFill="1" applyBorder="1" applyAlignment="1"/>
    <xf numFmtId="0" fontId="17" fillId="0" borderId="2" xfId="0" applyFont="1" applyFill="1" applyBorder="1" applyAlignment="1"/>
    <xf numFmtId="0" fontId="15" fillId="0" borderId="0" xfId="0" applyFont="1" applyFill="1" applyBorder="1" applyAlignment="1"/>
    <xf numFmtId="39" fontId="13" fillId="0" borderId="6" xfId="0" applyNumberFormat="1" applyFont="1" applyFill="1" applyBorder="1"/>
    <xf numFmtId="0" fontId="10" fillId="0" borderId="0" xfId="0" applyFont="1" applyFill="1"/>
    <xf numFmtId="167" fontId="15" fillId="0" borderId="0" xfId="0" applyNumberFormat="1" applyFont="1" applyFill="1" applyBorder="1" applyAlignment="1"/>
    <xf numFmtId="164" fontId="15" fillId="0" borderId="0" xfId="17" applyNumberFormat="1" applyFont="1" applyFill="1" applyBorder="1" applyAlignment="1"/>
    <xf numFmtId="0" fontId="50" fillId="0" borderId="0" xfId="201" applyNumberFormat="1" applyFont="1" applyFill="1" applyBorder="1" applyAlignment="1">
      <alignment vertical="top" wrapText="1"/>
    </xf>
    <xf numFmtId="0" fontId="14" fillId="0" borderId="0" xfId="201" applyNumberFormat="1" applyFont="1" applyFill="1" applyBorder="1" applyAlignment="1">
      <alignment horizontal="centerContinuous"/>
    </xf>
    <xf numFmtId="0" fontId="12" fillId="0" borderId="0" xfId="201" applyNumberFormat="1" applyFont="1" applyFill="1" applyBorder="1" applyAlignment="1">
      <alignment horizontal="centerContinuous"/>
    </xf>
    <xf numFmtId="0" fontId="18" fillId="0" borderId="0" xfId="201" applyNumberFormat="1" applyFont="1" applyFill="1" applyBorder="1" applyAlignment="1"/>
    <xf numFmtId="0" fontId="14" fillId="0" borderId="3" xfId="201" applyNumberFormat="1" applyFont="1" applyFill="1" applyBorder="1" applyAlignment="1">
      <alignment horizontal="center"/>
    </xf>
    <xf numFmtId="0" fontId="19" fillId="0" borderId="0" xfId="201" applyNumberFormat="1" applyFont="1" applyFill="1" applyBorder="1" applyAlignment="1">
      <alignment horizontal="center"/>
    </xf>
    <xf numFmtId="0" fontId="19" fillId="0" borderId="0" xfId="201" applyNumberFormat="1" applyFont="1" applyFill="1" applyBorder="1" applyAlignment="1">
      <alignment horizontal="right"/>
    </xf>
    <xf numFmtId="0" fontId="18" fillId="4" borderId="0" xfId="201" applyNumberFormat="1" applyFont="1" applyFill="1"/>
    <xf numFmtId="0" fontId="18" fillId="4" borderId="0" xfId="16" applyFont="1" applyFill="1"/>
    <xf numFmtId="0" fontId="18" fillId="4" borderId="0" xfId="201" applyFont="1" applyFill="1"/>
    <xf numFmtId="0" fontId="141" fillId="0" borderId="0" xfId="0" applyFont="1" applyFill="1" applyAlignment="1">
      <alignment horizontal="justify" vertical="top" wrapText="1"/>
    </xf>
    <xf numFmtId="0" fontId="18" fillId="0" borderId="0" xfId="201" applyNumberFormat="1" applyFont="1" applyFill="1" applyBorder="1" applyAlignment="1" applyProtection="1">
      <alignment vertical="top" wrapText="1"/>
      <protection locked="0"/>
    </xf>
    <xf numFmtId="0" fontId="18" fillId="0" borderId="0" xfId="16" applyFont="1" applyFill="1"/>
    <xf numFmtId="0" fontId="14" fillId="0" borderId="0" xfId="201" applyNumberFormat="1" applyFont="1" applyFill="1" applyBorder="1" applyAlignment="1">
      <alignment horizontal="left" vertical="top" wrapText="1"/>
    </xf>
    <xf numFmtId="0" fontId="18" fillId="0" borderId="0" xfId="201" applyNumberFormat="1" applyFont="1" applyFill="1"/>
    <xf numFmtId="0" fontId="18" fillId="0" borderId="0" xfId="201" applyNumberFormat="1" applyFont="1" applyFill="1" applyBorder="1"/>
    <xf numFmtId="0" fontId="18" fillId="0" borderId="0" xfId="2" applyNumberFormat="1" applyFont="1" applyFill="1" applyBorder="1" applyAlignment="1" applyProtection="1">
      <alignment horizontal="center" vertical="top" wrapText="1"/>
    </xf>
    <xf numFmtId="0" fontId="18" fillId="0" borderId="0" xfId="201" applyNumberFormat="1" applyFont="1" applyFill="1"/>
    <xf numFmtId="0" fontId="18" fillId="0" borderId="0" xfId="201" applyNumberFormat="1" applyFont="1" applyFill="1"/>
    <xf numFmtId="0" fontId="18" fillId="0" borderId="0" xfId="201" applyNumberFormat="1" applyFont="1" applyFill="1"/>
    <xf numFmtId="0" fontId="5" fillId="0" borderId="0" xfId="201" applyFill="1"/>
    <xf numFmtId="0" fontId="18" fillId="0" borderId="0" xfId="16" applyFont="1" applyFill="1"/>
    <xf numFmtId="0" fontId="18" fillId="0" borderId="0" xfId="201" applyFont="1" applyFill="1"/>
    <xf numFmtId="0" fontId="18" fillId="0" borderId="0" xfId="201" applyFont="1" applyFill="1"/>
    <xf numFmtId="0" fontId="18" fillId="0" borderId="0" xfId="201" applyFont="1" applyFill="1"/>
    <xf numFmtId="164" fontId="18" fillId="0" borderId="0" xfId="2" applyNumberFormat="1" applyFont="1" applyFill="1" applyBorder="1" applyAlignment="1" applyProtection="1">
      <alignment horizontal="right" vertical="top" wrapText="1"/>
    </xf>
    <xf numFmtId="0" fontId="18" fillId="0" borderId="0" xfId="201" applyFont="1" applyFill="1"/>
    <xf numFmtId="0" fontId="5" fillId="0" borderId="0" xfId="201" applyFill="1"/>
    <xf numFmtId="0" fontId="5" fillId="0" borderId="0" xfId="201" applyFill="1"/>
    <xf numFmtId="0" fontId="5" fillId="0" borderId="0" xfId="201" applyFill="1"/>
    <xf numFmtId="0" fontId="5" fillId="0" borderId="0" xfId="201" applyFill="1"/>
    <xf numFmtId="0" fontId="18" fillId="0" borderId="0" xfId="201" applyNumberFormat="1" applyFont="1" applyFill="1" applyBorder="1" applyAlignment="1">
      <alignment horizontal="justify" vertical="top" wrapText="1"/>
    </xf>
    <xf numFmtId="0" fontId="18" fillId="0" borderId="0" xfId="201" applyNumberFormat="1" applyFont="1" applyFill="1" applyBorder="1" applyAlignment="1">
      <alignment vertical="top" wrapText="1"/>
    </xf>
    <xf numFmtId="0" fontId="18" fillId="0" borderId="0" xfId="201" applyNumberFormat="1" applyFont="1" applyFill="1" applyBorder="1" applyAlignment="1">
      <alignment horizontal="center" vertical="top"/>
    </xf>
    <xf numFmtId="166" fontId="18" fillId="0" borderId="0" xfId="2" applyNumberFormat="1" applyFont="1" applyFill="1" applyBorder="1" applyAlignment="1" applyProtection="1">
      <alignment horizontal="right" vertical="top" wrapText="1"/>
    </xf>
    <xf numFmtId="0" fontId="18" fillId="0" borderId="0" xfId="201" applyNumberFormat="1" applyFont="1" applyFill="1" applyBorder="1" applyAlignment="1">
      <alignment horizontal="left" vertical="top" wrapText="1"/>
    </xf>
    <xf numFmtId="0" fontId="18" fillId="0" borderId="0" xfId="16" applyFont="1" applyFill="1" applyBorder="1"/>
    <xf numFmtId="166" fontId="18" fillId="0" borderId="0" xfId="2" applyNumberFormat="1" applyFont="1" applyFill="1" applyBorder="1" applyAlignment="1" applyProtection="1">
      <alignment horizontal="left" vertical="top" wrapText="1"/>
    </xf>
    <xf numFmtId="37" fontId="12" fillId="4" borderId="0" xfId="0" applyNumberFormat="1" applyFont="1" applyFill="1" applyBorder="1" applyAlignment="1">
      <alignment horizontal="center"/>
    </xf>
    <xf numFmtId="0" fontId="0" fillId="4" borderId="0" xfId="0" applyFill="1" applyAlignment="1">
      <alignment wrapText="1"/>
    </xf>
    <xf numFmtId="0" fontId="18" fillId="0" borderId="0" xfId="201" applyNumberFormat="1" applyFont="1" applyFill="1" applyBorder="1" applyAlignment="1">
      <alignment horizontal="center"/>
    </xf>
    <xf numFmtId="0" fontId="0" fillId="4" borderId="41" xfId="0" applyFill="1" applyBorder="1"/>
    <xf numFmtId="0" fontId="0" fillId="4" borderId="40" xfId="0" applyFill="1" applyBorder="1"/>
    <xf numFmtId="174" fontId="0" fillId="4" borderId="40" xfId="0" applyNumberFormat="1" applyFill="1" applyBorder="1"/>
    <xf numFmtId="174" fontId="0" fillId="4" borderId="40" xfId="0" applyNumberFormat="1" applyFill="1" applyBorder="1" applyAlignment="1"/>
    <xf numFmtId="175" fontId="0" fillId="4" borderId="40" xfId="0" applyNumberFormat="1" applyFill="1" applyBorder="1" applyAlignment="1"/>
    <xf numFmtId="0" fontId="0" fillId="4" borderId="40" xfId="0" applyFill="1" applyBorder="1" applyAlignment="1"/>
    <xf numFmtId="175" fontId="0" fillId="4" borderId="40" xfId="0" applyNumberFormat="1" applyFill="1" applyBorder="1"/>
    <xf numFmtId="174" fontId="0" fillId="4" borderId="40" xfId="0" applyNumberFormat="1" applyFill="1" applyBorder="1" applyAlignment="1" applyProtection="1">
      <alignment horizontal="center"/>
      <protection locked="0"/>
    </xf>
    <xf numFmtId="175" fontId="0" fillId="4" borderId="40" xfId="0" applyNumberFormat="1" applyFill="1" applyBorder="1" applyAlignment="1" applyProtection="1">
      <alignment horizontal="center"/>
      <protection locked="0"/>
    </xf>
    <xf numFmtId="0" fontId="0" fillId="4" borderId="40" xfId="0" applyFill="1" applyBorder="1" applyAlignment="1" applyProtection="1">
      <alignment horizontal="center"/>
      <protection locked="0"/>
    </xf>
    <xf numFmtId="166" fontId="18" fillId="0" borderId="0" xfId="2" quotePrefix="1" applyNumberFormat="1" applyFont="1" applyFill="1" applyBorder="1" applyAlignment="1" applyProtection="1">
      <alignment horizontal="right" vertical="top" wrapText="1"/>
    </xf>
    <xf numFmtId="0" fontId="18" fillId="0" borderId="3" xfId="201" applyNumberFormat="1" applyFont="1" applyFill="1" applyBorder="1" applyAlignment="1">
      <alignment vertical="top" wrapText="1"/>
    </xf>
    <xf numFmtId="0" fontId="18" fillId="0" borderId="3" xfId="201" applyNumberFormat="1" applyFont="1" applyFill="1" applyBorder="1" applyAlignment="1">
      <alignment horizontal="center" vertical="top"/>
    </xf>
    <xf numFmtId="166" fontId="18" fillId="0" borderId="3" xfId="2" applyNumberFormat="1" applyFont="1" applyFill="1" applyBorder="1" applyAlignment="1" applyProtection="1">
      <alignment horizontal="right" vertical="top" wrapText="1"/>
    </xf>
    <xf numFmtId="0" fontId="18" fillId="0" borderId="3" xfId="201" applyNumberFormat="1" applyFont="1" applyFill="1" applyBorder="1" applyAlignment="1">
      <alignment horizontal="justify" vertical="top" wrapText="1"/>
    </xf>
    <xf numFmtId="0" fontId="18" fillId="0" borderId="3" xfId="201" applyNumberFormat="1" applyFont="1" applyFill="1" applyBorder="1" applyAlignment="1">
      <alignment horizontal="left" vertical="top" wrapText="1"/>
    </xf>
    <xf numFmtId="0" fontId="10" fillId="4" borderId="4" xfId="0" applyFont="1" applyFill="1" applyBorder="1" applyAlignment="1">
      <alignment horizontal="center"/>
    </xf>
    <xf numFmtId="0" fontId="10" fillId="4" borderId="3" xfId="0" applyFont="1" applyFill="1" applyBorder="1" applyAlignment="1">
      <alignment horizontal="center"/>
    </xf>
    <xf numFmtId="37" fontId="13" fillId="4" borderId="3" xfId="0" applyNumberFormat="1" applyFont="1" applyFill="1" applyBorder="1" applyAlignment="1">
      <alignment horizontal="center"/>
    </xf>
    <xf numFmtId="37" fontId="13" fillId="4" borderId="40" xfId="0" applyNumberFormat="1" applyFont="1" applyFill="1" applyBorder="1" applyAlignment="1">
      <alignment horizontal="center"/>
    </xf>
    <xf numFmtId="37" fontId="12" fillId="4" borderId="0" xfId="0" applyNumberFormat="1" applyFont="1" applyFill="1" applyBorder="1" applyAlignment="1">
      <alignment horizontal="center"/>
    </xf>
    <xf numFmtId="37" fontId="15" fillId="4" borderId="0" xfId="0" applyNumberFormat="1" applyFont="1" applyFill="1" applyBorder="1" applyAlignment="1">
      <alignment horizontal="center"/>
    </xf>
    <xf numFmtId="49" fontId="12" fillId="4" borderId="0" xfId="0" applyNumberFormat="1" applyFont="1" applyFill="1" applyBorder="1" applyAlignment="1">
      <alignment horizontal="center"/>
    </xf>
    <xf numFmtId="0" fontId="5" fillId="4" borderId="0" xfId="0" quotePrefix="1" applyFont="1" applyFill="1" applyAlignment="1">
      <alignment wrapText="1"/>
    </xf>
    <xf numFmtId="0" fontId="0" fillId="4" borderId="0" xfId="0" applyFill="1" applyAlignment="1">
      <alignment wrapText="1"/>
    </xf>
    <xf numFmtId="0" fontId="14" fillId="0" borderId="4" xfId="201" applyNumberFormat="1" applyFont="1" applyFill="1" applyBorder="1" applyAlignment="1">
      <alignment horizontal="left" vertical="top" wrapText="1"/>
    </xf>
    <xf numFmtId="0" fontId="12" fillId="0" borderId="0" xfId="201" applyNumberFormat="1" applyFont="1" applyFill="1" applyBorder="1" applyAlignment="1">
      <alignment horizontal="center"/>
    </xf>
    <xf numFmtId="17" fontId="12" fillId="0" borderId="0" xfId="201" quotePrefix="1" applyNumberFormat="1" applyFont="1" applyFill="1" applyBorder="1" applyAlignment="1">
      <alignment horizontal="center"/>
    </xf>
    <xf numFmtId="0" fontId="14" fillId="0" borderId="0" xfId="201" applyNumberFormat="1" applyFont="1" applyFill="1" applyBorder="1" applyAlignment="1">
      <alignment horizontal="left" wrapText="1"/>
    </xf>
    <xf numFmtId="0" fontId="14" fillId="0" borderId="3" xfId="201" applyNumberFormat="1" applyFont="1" applyFill="1" applyBorder="1" applyAlignment="1">
      <alignment horizontal="left" wrapText="1"/>
    </xf>
    <xf numFmtId="0" fontId="18" fillId="0" borderId="0" xfId="201" applyNumberFormat="1" applyFont="1" applyFill="1" applyBorder="1" applyAlignment="1">
      <alignment horizontal="center"/>
    </xf>
    <xf numFmtId="0" fontId="18" fillId="0" borderId="3" xfId="201" applyNumberFormat="1" applyFont="1" applyFill="1" applyBorder="1" applyAlignment="1">
      <alignment horizontal="center"/>
    </xf>
  </cellXfs>
  <cellStyles count="2927">
    <cellStyle name="20% - Accent1 2" xfId="326"/>
    <cellStyle name="20% - Accent1 2 2" xfId="391"/>
    <cellStyle name="20% - Accent1 2 2 10" xfId="2210"/>
    <cellStyle name="20% - Accent1 2 2 2" xfId="479"/>
    <cellStyle name="20% - Accent1 2 2 2 2" xfId="539"/>
    <cellStyle name="20% - Accent1 2 2 2 2 2" xfId="707"/>
    <cellStyle name="20% - Accent1 2 2 2 2 2 2" xfId="1040"/>
    <cellStyle name="20% - Accent1 2 2 2 2 2 2 2" xfId="2051"/>
    <cellStyle name="20% - Accent1 2 2 2 2 2 2 3" xfId="2810"/>
    <cellStyle name="20% - Accent1 2 2 2 2 2 3" xfId="1721"/>
    <cellStyle name="20% - Accent1 2 2 2 2 2 4" xfId="2480"/>
    <cellStyle name="20% - Accent1 2 2 2 2 3" xfId="875"/>
    <cellStyle name="20% - Accent1 2 2 2 2 3 2" xfId="1886"/>
    <cellStyle name="20% - Accent1 2 2 2 2 3 3" xfId="2645"/>
    <cellStyle name="20% - Accent1 2 2 2 2 4" xfId="1556"/>
    <cellStyle name="20% - Accent1 2 2 2 2 5" xfId="2315"/>
    <cellStyle name="20% - Accent1 2 2 2 3" xfId="584"/>
    <cellStyle name="20% - Accent1 2 2 2 3 2" xfId="752"/>
    <cellStyle name="20% - Accent1 2 2 2 3 2 2" xfId="1085"/>
    <cellStyle name="20% - Accent1 2 2 2 3 2 2 2" xfId="2096"/>
    <cellStyle name="20% - Accent1 2 2 2 3 2 2 3" xfId="2855"/>
    <cellStyle name="20% - Accent1 2 2 2 3 2 3" xfId="1766"/>
    <cellStyle name="20% - Accent1 2 2 2 3 2 4" xfId="2525"/>
    <cellStyle name="20% - Accent1 2 2 2 3 3" xfId="920"/>
    <cellStyle name="20% - Accent1 2 2 2 3 3 2" xfId="1931"/>
    <cellStyle name="20% - Accent1 2 2 2 3 3 3" xfId="2690"/>
    <cellStyle name="20% - Accent1 2 2 2 3 4" xfId="1601"/>
    <cellStyle name="20% - Accent1 2 2 2 3 5" xfId="2360"/>
    <cellStyle name="20% - Accent1 2 2 2 4" xfId="647"/>
    <cellStyle name="20% - Accent1 2 2 2 4 2" xfId="980"/>
    <cellStyle name="20% - Accent1 2 2 2 4 2 2" xfId="1991"/>
    <cellStyle name="20% - Accent1 2 2 2 4 2 3" xfId="2750"/>
    <cellStyle name="20% - Accent1 2 2 2 4 3" xfId="1661"/>
    <cellStyle name="20% - Accent1 2 2 2 4 4" xfId="2420"/>
    <cellStyle name="20% - Accent1 2 2 2 5" xfId="815"/>
    <cellStyle name="20% - Accent1 2 2 2 5 2" xfId="1826"/>
    <cellStyle name="20% - Accent1 2 2 2 5 3" xfId="2585"/>
    <cellStyle name="20% - Accent1 2 2 2 6" xfId="1496"/>
    <cellStyle name="20% - Accent1 2 2 2 7" xfId="2255"/>
    <cellStyle name="20% - Accent1 2 2 3" xfId="464"/>
    <cellStyle name="20% - Accent1 2 2 3 2" xfId="524"/>
    <cellStyle name="20% - Accent1 2 2 3 2 2" xfId="692"/>
    <cellStyle name="20% - Accent1 2 2 3 2 2 2" xfId="1025"/>
    <cellStyle name="20% - Accent1 2 2 3 2 2 2 2" xfId="2036"/>
    <cellStyle name="20% - Accent1 2 2 3 2 2 2 3" xfId="2795"/>
    <cellStyle name="20% - Accent1 2 2 3 2 2 3" xfId="1706"/>
    <cellStyle name="20% - Accent1 2 2 3 2 2 4" xfId="2465"/>
    <cellStyle name="20% - Accent1 2 2 3 2 3" xfId="860"/>
    <cellStyle name="20% - Accent1 2 2 3 2 3 2" xfId="1871"/>
    <cellStyle name="20% - Accent1 2 2 3 2 3 3" xfId="2630"/>
    <cellStyle name="20% - Accent1 2 2 3 2 4" xfId="1541"/>
    <cellStyle name="20% - Accent1 2 2 3 2 5" xfId="2300"/>
    <cellStyle name="20% - Accent1 2 2 3 3" xfId="569"/>
    <cellStyle name="20% - Accent1 2 2 3 3 2" xfId="737"/>
    <cellStyle name="20% - Accent1 2 2 3 3 2 2" xfId="1070"/>
    <cellStyle name="20% - Accent1 2 2 3 3 2 2 2" xfId="2081"/>
    <cellStyle name="20% - Accent1 2 2 3 3 2 2 3" xfId="2840"/>
    <cellStyle name="20% - Accent1 2 2 3 3 2 3" xfId="1751"/>
    <cellStyle name="20% - Accent1 2 2 3 3 2 4" xfId="2510"/>
    <cellStyle name="20% - Accent1 2 2 3 3 3" xfId="905"/>
    <cellStyle name="20% - Accent1 2 2 3 3 3 2" xfId="1916"/>
    <cellStyle name="20% - Accent1 2 2 3 3 3 3" xfId="2675"/>
    <cellStyle name="20% - Accent1 2 2 3 3 4" xfId="1586"/>
    <cellStyle name="20% - Accent1 2 2 3 3 5" xfId="2345"/>
    <cellStyle name="20% - Accent1 2 2 3 4" xfId="632"/>
    <cellStyle name="20% - Accent1 2 2 3 4 2" xfId="965"/>
    <cellStyle name="20% - Accent1 2 2 3 4 2 2" xfId="1976"/>
    <cellStyle name="20% - Accent1 2 2 3 4 2 3" xfId="2735"/>
    <cellStyle name="20% - Accent1 2 2 3 4 3" xfId="1646"/>
    <cellStyle name="20% - Accent1 2 2 3 4 4" xfId="2405"/>
    <cellStyle name="20% - Accent1 2 2 3 5" xfId="800"/>
    <cellStyle name="20% - Accent1 2 2 3 5 2" xfId="1811"/>
    <cellStyle name="20% - Accent1 2 2 3 5 3" xfId="2570"/>
    <cellStyle name="20% - Accent1 2 2 3 6" xfId="1481"/>
    <cellStyle name="20% - Accent1 2 2 3 7" xfId="2240"/>
    <cellStyle name="20% - Accent1 2 2 4" xfId="449"/>
    <cellStyle name="20% - Accent1 2 2 4 2" xfId="509"/>
    <cellStyle name="20% - Accent1 2 2 4 2 2" xfId="677"/>
    <cellStyle name="20% - Accent1 2 2 4 2 2 2" xfId="1010"/>
    <cellStyle name="20% - Accent1 2 2 4 2 2 2 2" xfId="2021"/>
    <cellStyle name="20% - Accent1 2 2 4 2 2 2 3" xfId="2780"/>
    <cellStyle name="20% - Accent1 2 2 4 2 2 3" xfId="1691"/>
    <cellStyle name="20% - Accent1 2 2 4 2 2 4" xfId="2450"/>
    <cellStyle name="20% - Accent1 2 2 4 2 3" xfId="845"/>
    <cellStyle name="20% - Accent1 2 2 4 2 3 2" xfId="1856"/>
    <cellStyle name="20% - Accent1 2 2 4 2 3 3" xfId="2615"/>
    <cellStyle name="20% - Accent1 2 2 4 2 4" xfId="1526"/>
    <cellStyle name="20% - Accent1 2 2 4 2 5" xfId="2285"/>
    <cellStyle name="20% - Accent1 2 2 4 3" xfId="617"/>
    <cellStyle name="20% - Accent1 2 2 4 3 2" xfId="950"/>
    <cellStyle name="20% - Accent1 2 2 4 3 2 2" xfId="1961"/>
    <cellStyle name="20% - Accent1 2 2 4 3 2 3" xfId="2720"/>
    <cellStyle name="20% - Accent1 2 2 4 3 3" xfId="1631"/>
    <cellStyle name="20% - Accent1 2 2 4 3 4" xfId="2390"/>
    <cellStyle name="20% - Accent1 2 2 4 4" xfId="785"/>
    <cellStyle name="20% - Accent1 2 2 4 4 2" xfId="1796"/>
    <cellStyle name="20% - Accent1 2 2 4 4 3" xfId="2555"/>
    <cellStyle name="20% - Accent1 2 2 4 5" xfId="1466"/>
    <cellStyle name="20% - Accent1 2 2 4 6" xfId="2225"/>
    <cellStyle name="20% - Accent1 2 2 5" xfId="494"/>
    <cellStyle name="20% - Accent1 2 2 5 2" xfId="662"/>
    <cellStyle name="20% - Accent1 2 2 5 2 2" xfId="995"/>
    <cellStyle name="20% - Accent1 2 2 5 2 2 2" xfId="2006"/>
    <cellStyle name="20% - Accent1 2 2 5 2 2 3" xfId="2765"/>
    <cellStyle name="20% - Accent1 2 2 5 2 3" xfId="1676"/>
    <cellStyle name="20% - Accent1 2 2 5 2 4" xfId="2435"/>
    <cellStyle name="20% - Accent1 2 2 5 3" xfId="830"/>
    <cellStyle name="20% - Accent1 2 2 5 3 2" xfId="1841"/>
    <cellStyle name="20% - Accent1 2 2 5 3 3" xfId="2600"/>
    <cellStyle name="20% - Accent1 2 2 5 4" xfId="1511"/>
    <cellStyle name="20% - Accent1 2 2 5 5" xfId="2270"/>
    <cellStyle name="20% - Accent1 2 2 6" xfId="554"/>
    <cellStyle name="20% - Accent1 2 2 6 2" xfId="722"/>
    <cellStyle name="20% - Accent1 2 2 6 2 2" xfId="1055"/>
    <cellStyle name="20% - Accent1 2 2 6 2 2 2" xfId="2066"/>
    <cellStyle name="20% - Accent1 2 2 6 2 2 3" xfId="2825"/>
    <cellStyle name="20% - Accent1 2 2 6 2 3" xfId="1736"/>
    <cellStyle name="20% - Accent1 2 2 6 2 4" xfId="2495"/>
    <cellStyle name="20% - Accent1 2 2 6 3" xfId="890"/>
    <cellStyle name="20% - Accent1 2 2 6 3 2" xfId="1901"/>
    <cellStyle name="20% - Accent1 2 2 6 3 3" xfId="2660"/>
    <cellStyle name="20% - Accent1 2 2 6 4" xfId="1571"/>
    <cellStyle name="20% - Accent1 2 2 6 5" xfId="2330"/>
    <cellStyle name="20% - Accent1 2 2 7" xfId="602"/>
    <cellStyle name="20% - Accent1 2 2 7 2" xfId="935"/>
    <cellStyle name="20% - Accent1 2 2 7 2 2" xfId="1946"/>
    <cellStyle name="20% - Accent1 2 2 7 2 3" xfId="2705"/>
    <cellStyle name="20% - Accent1 2 2 7 3" xfId="1616"/>
    <cellStyle name="20% - Accent1 2 2 7 4" xfId="2375"/>
    <cellStyle name="20% - Accent1 2 2 8" xfId="770"/>
    <cellStyle name="20% - Accent1 2 2 8 2" xfId="1781"/>
    <cellStyle name="20% - Accent1 2 2 8 3" xfId="2540"/>
    <cellStyle name="20% - Accent1 2 2 9" xfId="1451"/>
    <cellStyle name="20% - Accent1 3" xfId="1125"/>
    <cellStyle name="20% - Accent1 3 2" xfId="2121"/>
    <cellStyle name="20% - Accent1 3 3" xfId="2880"/>
    <cellStyle name="20% - Accent1 4" xfId="1126"/>
    <cellStyle name="20% - Accent1 5" xfId="1274"/>
    <cellStyle name="20% - Accent2 2" xfId="327"/>
    <cellStyle name="20% - Accent2 2 2" xfId="392"/>
    <cellStyle name="20% - Accent2 2 2 10" xfId="2211"/>
    <cellStyle name="20% - Accent2 2 2 2" xfId="480"/>
    <cellStyle name="20% - Accent2 2 2 2 2" xfId="540"/>
    <cellStyle name="20% - Accent2 2 2 2 2 2" xfId="708"/>
    <cellStyle name="20% - Accent2 2 2 2 2 2 2" xfId="1041"/>
    <cellStyle name="20% - Accent2 2 2 2 2 2 2 2" xfId="2052"/>
    <cellStyle name="20% - Accent2 2 2 2 2 2 2 3" xfId="2811"/>
    <cellStyle name="20% - Accent2 2 2 2 2 2 3" xfId="1722"/>
    <cellStyle name="20% - Accent2 2 2 2 2 2 4" xfId="2481"/>
    <cellStyle name="20% - Accent2 2 2 2 2 3" xfId="876"/>
    <cellStyle name="20% - Accent2 2 2 2 2 3 2" xfId="1887"/>
    <cellStyle name="20% - Accent2 2 2 2 2 3 3" xfId="2646"/>
    <cellStyle name="20% - Accent2 2 2 2 2 4" xfId="1557"/>
    <cellStyle name="20% - Accent2 2 2 2 2 5" xfId="2316"/>
    <cellStyle name="20% - Accent2 2 2 2 3" xfId="585"/>
    <cellStyle name="20% - Accent2 2 2 2 3 2" xfId="753"/>
    <cellStyle name="20% - Accent2 2 2 2 3 2 2" xfId="1086"/>
    <cellStyle name="20% - Accent2 2 2 2 3 2 2 2" xfId="2097"/>
    <cellStyle name="20% - Accent2 2 2 2 3 2 2 3" xfId="2856"/>
    <cellStyle name="20% - Accent2 2 2 2 3 2 3" xfId="1767"/>
    <cellStyle name="20% - Accent2 2 2 2 3 2 4" xfId="2526"/>
    <cellStyle name="20% - Accent2 2 2 2 3 3" xfId="921"/>
    <cellStyle name="20% - Accent2 2 2 2 3 3 2" xfId="1932"/>
    <cellStyle name="20% - Accent2 2 2 2 3 3 3" xfId="2691"/>
    <cellStyle name="20% - Accent2 2 2 2 3 4" xfId="1602"/>
    <cellStyle name="20% - Accent2 2 2 2 3 5" xfId="2361"/>
    <cellStyle name="20% - Accent2 2 2 2 4" xfId="648"/>
    <cellStyle name="20% - Accent2 2 2 2 4 2" xfId="981"/>
    <cellStyle name="20% - Accent2 2 2 2 4 2 2" xfId="1992"/>
    <cellStyle name="20% - Accent2 2 2 2 4 2 3" xfId="2751"/>
    <cellStyle name="20% - Accent2 2 2 2 4 3" xfId="1662"/>
    <cellStyle name="20% - Accent2 2 2 2 4 4" xfId="2421"/>
    <cellStyle name="20% - Accent2 2 2 2 5" xfId="816"/>
    <cellStyle name="20% - Accent2 2 2 2 5 2" xfId="1827"/>
    <cellStyle name="20% - Accent2 2 2 2 5 3" xfId="2586"/>
    <cellStyle name="20% - Accent2 2 2 2 6" xfId="1497"/>
    <cellStyle name="20% - Accent2 2 2 2 7" xfId="2256"/>
    <cellStyle name="20% - Accent2 2 2 3" xfId="465"/>
    <cellStyle name="20% - Accent2 2 2 3 2" xfId="525"/>
    <cellStyle name="20% - Accent2 2 2 3 2 2" xfId="693"/>
    <cellStyle name="20% - Accent2 2 2 3 2 2 2" xfId="1026"/>
    <cellStyle name="20% - Accent2 2 2 3 2 2 2 2" xfId="2037"/>
    <cellStyle name="20% - Accent2 2 2 3 2 2 2 3" xfId="2796"/>
    <cellStyle name="20% - Accent2 2 2 3 2 2 3" xfId="1707"/>
    <cellStyle name="20% - Accent2 2 2 3 2 2 4" xfId="2466"/>
    <cellStyle name="20% - Accent2 2 2 3 2 3" xfId="861"/>
    <cellStyle name="20% - Accent2 2 2 3 2 3 2" xfId="1872"/>
    <cellStyle name="20% - Accent2 2 2 3 2 3 3" xfId="2631"/>
    <cellStyle name="20% - Accent2 2 2 3 2 4" xfId="1542"/>
    <cellStyle name="20% - Accent2 2 2 3 2 5" xfId="2301"/>
    <cellStyle name="20% - Accent2 2 2 3 3" xfId="570"/>
    <cellStyle name="20% - Accent2 2 2 3 3 2" xfId="738"/>
    <cellStyle name="20% - Accent2 2 2 3 3 2 2" xfId="1071"/>
    <cellStyle name="20% - Accent2 2 2 3 3 2 2 2" xfId="2082"/>
    <cellStyle name="20% - Accent2 2 2 3 3 2 2 3" xfId="2841"/>
    <cellStyle name="20% - Accent2 2 2 3 3 2 3" xfId="1752"/>
    <cellStyle name="20% - Accent2 2 2 3 3 2 4" xfId="2511"/>
    <cellStyle name="20% - Accent2 2 2 3 3 3" xfId="906"/>
    <cellStyle name="20% - Accent2 2 2 3 3 3 2" xfId="1917"/>
    <cellStyle name="20% - Accent2 2 2 3 3 3 3" xfId="2676"/>
    <cellStyle name="20% - Accent2 2 2 3 3 4" xfId="1587"/>
    <cellStyle name="20% - Accent2 2 2 3 3 5" xfId="2346"/>
    <cellStyle name="20% - Accent2 2 2 3 4" xfId="633"/>
    <cellStyle name="20% - Accent2 2 2 3 4 2" xfId="966"/>
    <cellStyle name="20% - Accent2 2 2 3 4 2 2" xfId="1977"/>
    <cellStyle name="20% - Accent2 2 2 3 4 2 3" xfId="2736"/>
    <cellStyle name="20% - Accent2 2 2 3 4 3" xfId="1647"/>
    <cellStyle name="20% - Accent2 2 2 3 4 4" xfId="2406"/>
    <cellStyle name="20% - Accent2 2 2 3 5" xfId="801"/>
    <cellStyle name="20% - Accent2 2 2 3 5 2" xfId="1812"/>
    <cellStyle name="20% - Accent2 2 2 3 5 3" xfId="2571"/>
    <cellStyle name="20% - Accent2 2 2 3 6" xfId="1482"/>
    <cellStyle name="20% - Accent2 2 2 3 7" xfId="2241"/>
    <cellStyle name="20% - Accent2 2 2 4" xfId="450"/>
    <cellStyle name="20% - Accent2 2 2 4 2" xfId="510"/>
    <cellStyle name="20% - Accent2 2 2 4 2 2" xfId="678"/>
    <cellStyle name="20% - Accent2 2 2 4 2 2 2" xfId="1011"/>
    <cellStyle name="20% - Accent2 2 2 4 2 2 2 2" xfId="2022"/>
    <cellStyle name="20% - Accent2 2 2 4 2 2 2 3" xfId="2781"/>
    <cellStyle name="20% - Accent2 2 2 4 2 2 3" xfId="1692"/>
    <cellStyle name="20% - Accent2 2 2 4 2 2 4" xfId="2451"/>
    <cellStyle name="20% - Accent2 2 2 4 2 3" xfId="846"/>
    <cellStyle name="20% - Accent2 2 2 4 2 3 2" xfId="1857"/>
    <cellStyle name="20% - Accent2 2 2 4 2 3 3" xfId="2616"/>
    <cellStyle name="20% - Accent2 2 2 4 2 4" xfId="1527"/>
    <cellStyle name="20% - Accent2 2 2 4 2 5" xfId="2286"/>
    <cellStyle name="20% - Accent2 2 2 4 3" xfId="618"/>
    <cellStyle name="20% - Accent2 2 2 4 3 2" xfId="951"/>
    <cellStyle name="20% - Accent2 2 2 4 3 2 2" xfId="1962"/>
    <cellStyle name="20% - Accent2 2 2 4 3 2 3" xfId="2721"/>
    <cellStyle name="20% - Accent2 2 2 4 3 3" xfId="1632"/>
    <cellStyle name="20% - Accent2 2 2 4 3 4" xfId="2391"/>
    <cellStyle name="20% - Accent2 2 2 4 4" xfId="786"/>
    <cellStyle name="20% - Accent2 2 2 4 4 2" xfId="1797"/>
    <cellStyle name="20% - Accent2 2 2 4 4 3" xfId="2556"/>
    <cellStyle name="20% - Accent2 2 2 4 5" xfId="1467"/>
    <cellStyle name="20% - Accent2 2 2 4 6" xfId="2226"/>
    <cellStyle name="20% - Accent2 2 2 5" xfId="495"/>
    <cellStyle name="20% - Accent2 2 2 5 2" xfId="663"/>
    <cellStyle name="20% - Accent2 2 2 5 2 2" xfId="996"/>
    <cellStyle name="20% - Accent2 2 2 5 2 2 2" xfId="2007"/>
    <cellStyle name="20% - Accent2 2 2 5 2 2 3" xfId="2766"/>
    <cellStyle name="20% - Accent2 2 2 5 2 3" xfId="1677"/>
    <cellStyle name="20% - Accent2 2 2 5 2 4" xfId="2436"/>
    <cellStyle name="20% - Accent2 2 2 5 3" xfId="831"/>
    <cellStyle name="20% - Accent2 2 2 5 3 2" xfId="1842"/>
    <cellStyle name="20% - Accent2 2 2 5 3 3" xfId="2601"/>
    <cellStyle name="20% - Accent2 2 2 5 4" xfId="1512"/>
    <cellStyle name="20% - Accent2 2 2 5 5" xfId="2271"/>
    <cellStyle name="20% - Accent2 2 2 6" xfId="555"/>
    <cellStyle name="20% - Accent2 2 2 6 2" xfId="723"/>
    <cellStyle name="20% - Accent2 2 2 6 2 2" xfId="1056"/>
    <cellStyle name="20% - Accent2 2 2 6 2 2 2" xfId="2067"/>
    <cellStyle name="20% - Accent2 2 2 6 2 2 3" xfId="2826"/>
    <cellStyle name="20% - Accent2 2 2 6 2 3" xfId="1737"/>
    <cellStyle name="20% - Accent2 2 2 6 2 4" xfId="2496"/>
    <cellStyle name="20% - Accent2 2 2 6 3" xfId="891"/>
    <cellStyle name="20% - Accent2 2 2 6 3 2" xfId="1902"/>
    <cellStyle name="20% - Accent2 2 2 6 3 3" xfId="2661"/>
    <cellStyle name="20% - Accent2 2 2 6 4" xfId="1572"/>
    <cellStyle name="20% - Accent2 2 2 6 5" xfId="2331"/>
    <cellStyle name="20% - Accent2 2 2 7" xfId="603"/>
    <cellStyle name="20% - Accent2 2 2 7 2" xfId="936"/>
    <cellStyle name="20% - Accent2 2 2 7 2 2" xfId="1947"/>
    <cellStyle name="20% - Accent2 2 2 7 2 3" xfId="2706"/>
    <cellStyle name="20% - Accent2 2 2 7 3" xfId="1617"/>
    <cellStyle name="20% - Accent2 2 2 7 4" xfId="2376"/>
    <cellStyle name="20% - Accent2 2 2 8" xfId="771"/>
    <cellStyle name="20% - Accent2 2 2 8 2" xfId="1782"/>
    <cellStyle name="20% - Accent2 2 2 8 3" xfId="2541"/>
    <cellStyle name="20% - Accent2 2 2 9" xfId="1452"/>
    <cellStyle name="20% - Accent2 3" xfId="1127"/>
    <cellStyle name="20% - Accent2 3 2" xfId="2122"/>
    <cellStyle name="20% - Accent2 3 3" xfId="2881"/>
    <cellStyle name="20% - Accent2 4" xfId="1128"/>
    <cellStyle name="20% - Accent2 5" xfId="1275"/>
    <cellStyle name="20% - Accent3 2" xfId="328"/>
    <cellStyle name="20% - Accent3 2 2" xfId="393"/>
    <cellStyle name="20% - Accent3 2 2 10" xfId="2212"/>
    <cellStyle name="20% - Accent3 2 2 2" xfId="481"/>
    <cellStyle name="20% - Accent3 2 2 2 2" xfId="541"/>
    <cellStyle name="20% - Accent3 2 2 2 2 2" xfId="709"/>
    <cellStyle name="20% - Accent3 2 2 2 2 2 2" xfId="1042"/>
    <cellStyle name="20% - Accent3 2 2 2 2 2 2 2" xfId="2053"/>
    <cellStyle name="20% - Accent3 2 2 2 2 2 2 3" xfId="2812"/>
    <cellStyle name="20% - Accent3 2 2 2 2 2 3" xfId="1723"/>
    <cellStyle name="20% - Accent3 2 2 2 2 2 4" xfId="2482"/>
    <cellStyle name="20% - Accent3 2 2 2 2 3" xfId="877"/>
    <cellStyle name="20% - Accent3 2 2 2 2 3 2" xfId="1888"/>
    <cellStyle name="20% - Accent3 2 2 2 2 3 3" xfId="2647"/>
    <cellStyle name="20% - Accent3 2 2 2 2 4" xfId="1558"/>
    <cellStyle name="20% - Accent3 2 2 2 2 5" xfId="2317"/>
    <cellStyle name="20% - Accent3 2 2 2 3" xfId="586"/>
    <cellStyle name="20% - Accent3 2 2 2 3 2" xfId="754"/>
    <cellStyle name="20% - Accent3 2 2 2 3 2 2" xfId="1087"/>
    <cellStyle name="20% - Accent3 2 2 2 3 2 2 2" xfId="2098"/>
    <cellStyle name="20% - Accent3 2 2 2 3 2 2 3" xfId="2857"/>
    <cellStyle name="20% - Accent3 2 2 2 3 2 3" xfId="1768"/>
    <cellStyle name="20% - Accent3 2 2 2 3 2 4" xfId="2527"/>
    <cellStyle name="20% - Accent3 2 2 2 3 3" xfId="922"/>
    <cellStyle name="20% - Accent3 2 2 2 3 3 2" xfId="1933"/>
    <cellStyle name="20% - Accent3 2 2 2 3 3 3" xfId="2692"/>
    <cellStyle name="20% - Accent3 2 2 2 3 4" xfId="1603"/>
    <cellStyle name="20% - Accent3 2 2 2 3 5" xfId="2362"/>
    <cellStyle name="20% - Accent3 2 2 2 4" xfId="649"/>
    <cellStyle name="20% - Accent3 2 2 2 4 2" xfId="982"/>
    <cellStyle name="20% - Accent3 2 2 2 4 2 2" xfId="1993"/>
    <cellStyle name="20% - Accent3 2 2 2 4 2 3" xfId="2752"/>
    <cellStyle name="20% - Accent3 2 2 2 4 3" xfId="1663"/>
    <cellStyle name="20% - Accent3 2 2 2 4 4" xfId="2422"/>
    <cellStyle name="20% - Accent3 2 2 2 5" xfId="817"/>
    <cellStyle name="20% - Accent3 2 2 2 5 2" xfId="1828"/>
    <cellStyle name="20% - Accent3 2 2 2 5 3" xfId="2587"/>
    <cellStyle name="20% - Accent3 2 2 2 6" xfId="1498"/>
    <cellStyle name="20% - Accent3 2 2 2 7" xfId="2257"/>
    <cellStyle name="20% - Accent3 2 2 3" xfId="466"/>
    <cellStyle name="20% - Accent3 2 2 3 2" xfId="526"/>
    <cellStyle name="20% - Accent3 2 2 3 2 2" xfId="694"/>
    <cellStyle name="20% - Accent3 2 2 3 2 2 2" xfId="1027"/>
    <cellStyle name="20% - Accent3 2 2 3 2 2 2 2" xfId="2038"/>
    <cellStyle name="20% - Accent3 2 2 3 2 2 2 3" xfId="2797"/>
    <cellStyle name="20% - Accent3 2 2 3 2 2 3" xfId="1708"/>
    <cellStyle name="20% - Accent3 2 2 3 2 2 4" xfId="2467"/>
    <cellStyle name="20% - Accent3 2 2 3 2 3" xfId="862"/>
    <cellStyle name="20% - Accent3 2 2 3 2 3 2" xfId="1873"/>
    <cellStyle name="20% - Accent3 2 2 3 2 3 3" xfId="2632"/>
    <cellStyle name="20% - Accent3 2 2 3 2 4" xfId="1543"/>
    <cellStyle name="20% - Accent3 2 2 3 2 5" xfId="2302"/>
    <cellStyle name="20% - Accent3 2 2 3 3" xfId="571"/>
    <cellStyle name="20% - Accent3 2 2 3 3 2" xfId="739"/>
    <cellStyle name="20% - Accent3 2 2 3 3 2 2" xfId="1072"/>
    <cellStyle name="20% - Accent3 2 2 3 3 2 2 2" xfId="2083"/>
    <cellStyle name="20% - Accent3 2 2 3 3 2 2 3" xfId="2842"/>
    <cellStyle name="20% - Accent3 2 2 3 3 2 3" xfId="1753"/>
    <cellStyle name="20% - Accent3 2 2 3 3 2 4" xfId="2512"/>
    <cellStyle name="20% - Accent3 2 2 3 3 3" xfId="907"/>
    <cellStyle name="20% - Accent3 2 2 3 3 3 2" xfId="1918"/>
    <cellStyle name="20% - Accent3 2 2 3 3 3 3" xfId="2677"/>
    <cellStyle name="20% - Accent3 2 2 3 3 4" xfId="1588"/>
    <cellStyle name="20% - Accent3 2 2 3 3 5" xfId="2347"/>
    <cellStyle name="20% - Accent3 2 2 3 4" xfId="634"/>
    <cellStyle name="20% - Accent3 2 2 3 4 2" xfId="967"/>
    <cellStyle name="20% - Accent3 2 2 3 4 2 2" xfId="1978"/>
    <cellStyle name="20% - Accent3 2 2 3 4 2 3" xfId="2737"/>
    <cellStyle name="20% - Accent3 2 2 3 4 3" xfId="1648"/>
    <cellStyle name="20% - Accent3 2 2 3 4 4" xfId="2407"/>
    <cellStyle name="20% - Accent3 2 2 3 5" xfId="802"/>
    <cellStyle name="20% - Accent3 2 2 3 5 2" xfId="1813"/>
    <cellStyle name="20% - Accent3 2 2 3 5 3" xfId="2572"/>
    <cellStyle name="20% - Accent3 2 2 3 6" xfId="1483"/>
    <cellStyle name="20% - Accent3 2 2 3 7" xfId="2242"/>
    <cellStyle name="20% - Accent3 2 2 4" xfId="451"/>
    <cellStyle name="20% - Accent3 2 2 4 2" xfId="511"/>
    <cellStyle name="20% - Accent3 2 2 4 2 2" xfId="679"/>
    <cellStyle name="20% - Accent3 2 2 4 2 2 2" xfId="1012"/>
    <cellStyle name="20% - Accent3 2 2 4 2 2 2 2" xfId="2023"/>
    <cellStyle name="20% - Accent3 2 2 4 2 2 2 3" xfId="2782"/>
    <cellStyle name="20% - Accent3 2 2 4 2 2 3" xfId="1693"/>
    <cellStyle name="20% - Accent3 2 2 4 2 2 4" xfId="2452"/>
    <cellStyle name="20% - Accent3 2 2 4 2 3" xfId="847"/>
    <cellStyle name="20% - Accent3 2 2 4 2 3 2" xfId="1858"/>
    <cellStyle name="20% - Accent3 2 2 4 2 3 3" xfId="2617"/>
    <cellStyle name="20% - Accent3 2 2 4 2 4" xfId="1528"/>
    <cellStyle name="20% - Accent3 2 2 4 2 5" xfId="2287"/>
    <cellStyle name="20% - Accent3 2 2 4 3" xfId="619"/>
    <cellStyle name="20% - Accent3 2 2 4 3 2" xfId="952"/>
    <cellStyle name="20% - Accent3 2 2 4 3 2 2" xfId="1963"/>
    <cellStyle name="20% - Accent3 2 2 4 3 2 3" xfId="2722"/>
    <cellStyle name="20% - Accent3 2 2 4 3 3" xfId="1633"/>
    <cellStyle name="20% - Accent3 2 2 4 3 4" xfId="2392"/>
    <cellStyle name="20% - Accent3 2 2 4 4" xfId="787"/>
    <cellStyle name="20% - Accent3 2 2 4 4 2" xfId="1798"/>
    <cellStyle name="20% - Accent3 2 2 4 4 3" xfId="2557"/>
    <cellStyle name="20% - Accent3 2 2 4 5" xfId="1468"/>
    <cellStyle name="20% - Accent3 2 2 4 6" xfId="2227"/>
    <cellStyle name="20% - Accent3 2 2 5" xfId="496"/>
    <cellStyle name="20% - Accent3 2 2 5 2" xfId="664"/>
    <cellStyle name="20% - Accent3 2 2 5 2 2" xfId="997"/>
    <cellStyle name="20% - Accent3 2 2 5 2 2 2" xfId="2008"/>
    <cellStyle name="20% - Accent3 2 2 5 2 2 3" xfId="2767"/>
    <cellStyle name="20% - Accent3 2 2 5 2 3" xfId="1678"/>
    <cellStyle name="20% - Accent3 2 2 5 2 4" xfId="2437"/>
    <cellStyle name="20% - Accent3 2 2 5 3" xfId="832"/>
    <cellStyle name="20% - Accent3 2 2 5 3 2" xfId="1843"/>
    <cellStyle name="20% - Accent3 2 2 5 3 3" xfId="2602"/>
    <cellStyle name="20% - Accent3 2 2 5 4" xfId="1513"/>
    <cellStyle name="20% - Accent3 2 2 5 5" xfId="2272"/>
    <cellStyle name="20% - Accent3 2 2 6" xfId="556"/>
    <cellStyle name="20% - Accent3 2 2 6 2" xfId="724"/>
    <cellStyle name="20% - Accent3 2 2 6 2 2" xfId="1057"/>
    <cellStyle name="20% - Accent3 2 2 6 2 2 2" xfId="2068"/>
    <cellStyle name="20% - Accent3 2 2 6 2 2 3" xfId="2827"/>
    <cellStyle name="20% - Accent3 2 2 6 2 3" xfId="1738"/>
    <cellStyle name="20% - Accent3 2 2 6 2 4" xfId="2497"/>
    <cellStyle name="20% - Accent3 2 2 6 3" xfId="892"/>
    <cellStyle name="20% - Accent3 2 2 6 3 2" xfId="1903"/>
    <cellStyle name="20% - Accent3 2 2 6 3 3" xfId="2662"/>
    <cellStyle name="20% - Accent3 2 2 6 4" xfId="1573"/>
    <cellStyle name="20% - Accent3 2 2 6 5" xfId="2332"/>
    <cellStyle name="20% - Accent3 2 2 7" xfId="604"/>
    <cellStyle name="20% - Accent3 2 2 7 2" xfId="937"/>
    <cellStyle name="20% - Accent3 2 2 7 2 2" xfId="1948"/>
    <cellStyle name="20% - Accent3 2 2 7 2 3" xfId="2707"/>
    <cellStyle name="20% - Accent3 2 2 7 3" xfId="1618"/>
    <cellStyle name="20% - Accent3 2 2 7 4" xfId="2377"/>
    <cellStyle name="20% - Accent3 2 2 8" xfId="772"/>
    <cellStyle name="20% - Accent3 2 2 8 2" xfId="1783"/>
    <cellStyle name="20% - Accent3 2 2 8 3" xfId="2542"/>
    <cellStyle name="20% - Accent3 2 2 9" xfId="1453"/>
    <cellStyle name="20% - Accent3 3" xfId="1129"/>
    <cellStyle name="20% - Accent3 3 2" xfId="2123"/>
    <cellStyle name="20% - Accent3 3 3" xfId="2882"/>
    <cellStyle name="20% - Accent3 4" xfId="1130"/>
    <cellStyle name="20% - Accent3 5" xfId="1276"/>
    <cellStyle name="20% - Accent4 2" xfId="329"/>
    <cellStyle name="20% - Accent4 2 2" xfId="394"/>
    <cellStyle name="20% - Accent4 2 2 10" xfId="2213"/>
    <cellStyle name="20% - Accent4 2 2 2" xfId="482"/>
    <cellStyle name="20% - Accent4 2 2 2 2" xfId="542"/>
    <cellStyle name="20% - Accent4 2 2 2 2 2" xfId="710"/>
    <cellStyle name="20% - Accent4 2 2 2 2 2 2" xfId="1043"/>
    <cellStyle name="20% - Accent4 2 2 2 2 2 2 2" xfId="2054"/>
    <cellStyle name="20% - Accent4 2 2 2 2 2 2 3" xfId="2813"/>
    <cellStyle name="20% - Accent4 2 2 2 2 2 3" xfId="1724"/>
    <cellStyle name="20% - Accent4 2 2 2 2 2 4" xfId="2483"/>
    <cellStyle name="20% - Accent4 2 2 2 2 3" xfId="878"/>
    <cellStyle name="20% - Accent4 2 2 2 2 3 2" xfId="1889"/>
    <cellStyle name="20% - Accent4 2 2 2 2 3 3" xfId="2648"/>
    <cellStyle name="20% - Accent4 2 2 2 2 4" xfId="1559"/>
    <cellStyle name="20% - Accent4 2 2 2 2 5" xfId="2318"/>
    <cellStyle name="20% - Accent4 2 2 2 3" xfId="587"/>
    <cellStyle name="20% - Accent4 2 2 2 3 2" xfId="755"/>
    <cellStyle name="20% - Accent4 2 2 2 3 2 2" xfId="1088"/>
    <cellStyle name="20% - Accent4 2 2 2 3 2 2 2" xfId="2099"/>
    <cellStyle name="20% - Accent4 2 2 2 3 2 2 3" xfId="2858"/>
    <cellStyle name="20% - Accent4 2 2 2 3 2 3" xfId="1769"/>
    <cellStyle name="20% - Accent4 2 2 2 3 2 4" xfId="2528"/>
    <cellStyle name="20% - Accent4 2 2 2 3 3" xfId="923"/>
    <cellStyle name="20% - Accent4 2 2 2 3 3 2" xfId="1934"/>
    <cellStyle name="20% - Accent4 2 2 2 3 3 3" xfId="2693"/>
    <cellStyle name="20% - Accent4 2 2 2 3 4" xfId="1604"/>
    <cellStyle name="20% - Accent4 2 2 2 3 5" xfId="2363"/>
    <cellStyle name="20% - Accent4 2 2 2 4" xfId="650"/>
    <cellStyle name="20% - Accent4 2 2 2 4 2" xfId="983"/>
    <cellStyle name="20% - Accent4 2 2 2 4 2 2" xfId="1994"/>
    <cellStyle name="20% - Accent4 2 2 2 4 2 3" xfId="2753"/>
    <cellStyle name="20% - Accent4 2 2 2 4 3" xfId="1664"/>
    <cellStyle name="20% - Accent4 2 2 2 4 4" xfId="2423"/>
    <cellStyle name="20% - Accent4 2 2 2 5" xfId="818"/>
    <cellStyle name="20% - Accent4 2 2 2 5 2" xfId="1829"/>
    <cellStyle name="20% - Accent4 2 2 2 5 3" xfId="2588"/>
    <cellStyle name="20% - Accent4 2 2 2 6" xfId="1499"/>
    <cellStyle name="20% - Accent4 2 2 2 7" xfId="2258"/>
    <cellStyle name="20% - Accent4 2 2 3" xfId="467"/>
    <cellStyle name="20% - Accent4 2 2 3 2" xfId="527"/>
    <cellStyle name="20% - Accent4 2 2 3 2 2" xfId="695"/>
    <cellStyle name="20% - Accent4 2 2 3 2 2 2" xfId="1028"/>
    <cellStyle name="20% - Accent4 2 2 3 2 2 2 2" xfId="2039"/>
    <cellStyle name="20% - Accent4 2 2 3 2 2 2 3" xfId="2798"/>
    <cellStyle name="20% - Accent4 2 2 3 2 2 3" xfId="1709"/>
    <cellStyle name="20% - Accent4 2 2 3 2 2 4" xfId="2468"/>
    <cellStyle name="20% - Accent4 2 2 3 2 3" xfId="863"/>
    <cellStyle name="20% - Accent4 2 2 3 2 3 2" xfId="1874"/>
    <cellStyle name="20% - Accent4 2 2 3 2 3 3" xfId="2633"/>
    <cellStyle name="20% - Accent4 2 2 3 2 4" xfId="1544"/>
    <cellStyle name="20% - Accent4 2 2 3 2 5" xfId="2303"/>
    <cellStyle name="20% - Accent4 2 2 3 3" xfId="572"/>
    <cellStyle name="20% - Accent4 2 2 3 3 2" xfId="740"/>
    <cellStyle name="20% - Accent4 2 2 3 3 2 2" xfId="1073"/>
    <cellStyle name="20% - Accent4 2 2 3 3 2 2 2" xfId="2084"/>
    <cellStyle name="20% - Accent4 2 2 3 3 2 2 3" xfId="2843"/>
    <cellStyle name="20% - Accent4 2 2 3 3 2 3" xfId="1754"/>
    <cellStyle name="20% - Accent4 2 2 3 3 2 4" xfId="2513"/>
    <cellStyle name="20% - Accent4 2 2 3 3 3" xfId="908"/>
    <cellStyle name="20% - Accent4 2 2 3 3 3 2" xfId="1919"/>
    <cellStyle name="20% - Accent4 2 2 3 3 3 3" xfId="2678"/>
    <cellStyle name="20% - Accent4 2 2 3 3 4" xfId="1589"/>
    <cellStyle name="20% - Accent4 2 2 3 3 5" xfId="2348"/>
    <cellStyle name="20% - Accent4 2 2 3 4" xfId="635"/>
    <cellStyle name="20% - Accent4 2 2 3 4 2" xfId="968"/>
    <cellStyle name="20% - Accent4 2 2 3 4 2 2" xfId="1979"/>
    <cellStyle name="20% - Accent4 2 2 3 4 2 3" xfId="2738"/>
    <cellStyle name="20% - Accent4 2 2 3 4 3" xfId="1649"/>
    <cellStyle name="20% - Accent4 2 2 3 4 4" xfId="2408"/>
    <cellStyle name="20% - Accent4 2 2 3 5" xfId="803"/>
    <cellStyle name="20% - Accent4 2 2 3 5 2" xfId="1814"/>
    <cellStyle name="20% - Accent4 2 2 3 5 3" xfId="2573"/>
    <cellStyle name="20% - Accent4 2 2 3 6" xfId="1484"/>
    <cellStyle name="20% - Accent4 2 2 3 7" xfId="2243"/>
    <cellStyle name="20% - Accent4 2 2 4" xfId="452"/>
    <cellStyle name="20% - Accent4 2 2 4 2" xfId="512"/>
    <cellStyle name="20% - Accent4 2 2 4 2 2" xfId="680"/>
    <cellStyle name="20% - Accent4 2 2 4 2 2 2" xfId="1013"/>
    <cellStyle name="20% - Accent4 2 2 4 2 2 2 2" xfId="2024"/>
    <cellStyle name="20% - Accent4 2 2 4 2 2 2 3" xfId="2783"/>
    <cellStyle name="20% - Accent4 2 2 4 2 2 3" xfId="1694"/>
    <cellStyle name="20% - Accent4 2 2 4 2 2 4" xfId="2453"/>
    <cellStyle name="20% - Accent4 2 2 4 2 3" xfId="848"/>
    <cellStyle name="20% - Accent4 2 2 4 2 3 2" xfId="1859"/>
    <cellStyle name="20% - Accent4 2 2 4 2 3 3" xfId="2618"/>
    <cellStyle name="20% - Accent4 2 2 4 2 4" xfId="1529"/>
    <cellStyle name="20% - Accent4 2 2 4 2 5" xfId="2288"/>
    <cellStyle name="20% - Accent4 2 2 4 3" xfId="620"/>
    <cellStyle name="20% - Accent4 2 2 4 3 2" xfId="953"/>
    <cellStyle name="20% - Accent4 2 2 4 3 2 2" xfId="1964"/>
    <cellStyle name="20% - Accent4 2 2 4 3 2 3" xfId="2723"/>
    <cellStyle name="20% - Accent4 2 2 4 3 3" xfId="1634"/>
    <cellStyle name="20% - Accent4 2 2 4 3 4" xfId="2393"/>
    <cellStyle name="20% - Accent4 2 2 4 4" xfId="788"/>
    <cellStyle name="20% - Accent4 2 2 4 4 2" xfId="1799"/>
    <cellStyle name="20% - Accent4 2 2 4 4 3" xfId="2558"/>
    <cellStyle name="20% - Accent4 2 2 4 5" xfId="1469"/>
    <cellStyle name="20% - Accent4 2 2 4 6" xfId="2228"/>
    <cellStyle name="20% - Accent4 2 2 5" xfId="497"/>
    <cellStyle name="20% - Accent4 2 2 5 2" xfId="665"/>
    <cellStyle name="20% - Accent4 2 2 5 2 2" xfId="998"/>
    <cellStyle name="20% - Accent4 2 2 5 2 2 2" xfId="2009"/>
    <cellStyle name="20% - Accent4 2 2 5 2 2 3" xfId="2768"/>
    <cellStyle name="20% - Accent4 2 2 5 2 3" xfId="1679"/>
    <cellStyle name="20% - Accent4 2 2 5 2 4" xfId="2438"/>
    <cellStyle name="20% - Accent4 2 2 5 3" xfId="833"/>
    <cellStyle name="20% - Accent4 2 2 5 3 2" xfId="1844"/>
    <cellStyle name="20% - Accent4 2 2 5 3 3" xfId="2603"/>
    <cellStyle name="20% - Accent4 2 2 5 4" xfId="1514"/>
    <cellStyle name="20% - Accent4 2 2 5 5" xfId="2273"/>
    <cellStyle name="20% - Accent4 2 2 6" xfId="557"/>
    <cellStyle name="20% - Accent4 2 2 6 2" xfId="725"/>
    <cellStyle name="20% - Accent4 2 2 6 2 2" xfId="1058"/>
    <cellStyle name="20% - Accent4 2 2 6 2 2 2" xfId="2069"/>
    <cellStyle name="20% - Accent4 2 2 6 2 2 3" xfId="2828"/>
    <cellStyle name="20% - Accent4 2 2 6 2 3" xfId="1739"/>
    <cellStyle name="20% - Accent4 2 2 6 2 4" xfId="2498"/>
    <cellStyle name="20% - Accent4 2 2 6 3" xfId="893"/>
    <cellStyle name="20% - Accent4 2 2 6 3 2" xfId="1904"/>
    <cellStyle name="20% - Accent4 2 2 6 3 3" xfId="2663"/>
    <cellStyle name="20% - Accent4 2 2 6 4" xfId="1574"/>
    <cellStyle name="20% - Accent4 2 2 6 5" xfId="2333"/>
    <cellStyle name="20% - Accent4 2 2 7" xfId="605"/>
    <cellStyle name="20% - Accent4 2 2 7 2" xfId="938"/>
    <cellStyle name="20% - Accent4 2 2 7 2 2" xfId="1949"/>
    <cellStyle name="20% - Accent4 2 2 7 2 3" xfId="2708"/>
    <cellStyle name="20% - Accent4 2 2 7 3" xfId="1619"/>
    <cellStyle name="20% - Accent4 2 2 7 4" xfId="2378"/>
    <cellStyle name="20% - Accent4 2 2 8" xfId="773"/>
    <cellStyle name="20% - Accent4 2 2 8 2" xfId="1784"/>
    <cellStyle name="20% - Accent4 2 2 8 3" xfId="2543"/>
    <cellStyle name="20% - Accent4 2 2 9" xfId="1454"/>
    <cellStyle name="20% - Accent4 3" xfId="1131"/>
    <cellStyle name="20% - Accent4 3 2" xfId="2124"/>
    <cellStyle name="20% - Accent4 3 3" xfId="2883"/>
    <cellStyle name="20% - Accent4 4" xfId="1132"/>
    <cellStyle name="20% - Accent4 5" xfId="1277"/>
    <cellStyle name="20% - Accent5 2" xfId="330"/>
    <cellStyle name="20% - Accent5 2 2" xfId="395"/>
    <cellStyle name="20% - Accent5 2 2 10" xfId="2214"/>
    <cellStyle name="20% - Accent5 2 2 2" xfId="483"/>
    <cellStyle name="20% - Accent5 2 2 2 2" xfId="543"/>
    <cellStyle name="20% - Accent5 2 2 2 2 2" xfId="711"/>
    <cellStyle name="20% - Accent5 2 2 2 2 2 2" xfId="1044"/>
    <cellStyle name="20% - Accent5 2 2 2 2 2 2 2" xfId="2055"/>
    <cellStyle name="20% - Accent5 2 2 2 2 2 2 3" xfId="2814"/>
    <cellStyle name="20% - Accent5 2 2 2 2 2 3" xfId="1725"/>
    <cellStyle name="20% - Accent5 2 2 2 2 2 4" xfId="2484"/>
    <cellStyle name="20% - Accent5 2 2 2 2 3" xfId="879"/>
    <cellStyle name="20% - Accent5 2 2 2 2 3 2" xfId="1890"/>
    <cellStyle name="20% - Accent5 2 2 2 2 3 3" xfId="2649"/>
    <cellStyle name="20% - Accent5 2 2 2 2 4" xfId="1560"/>
    <cellStyle name="20% - Accent5 2 2 2 2 5" xfId="2319"/>
    <cellStyle name="20% - Accent5 2 2 2 3" xfId="588"/>
    <cellStyle name="20% - Accent5 2 2 2 3 2" xfId="756"/>
    <cellStyle name="20% - Accent5 2 2 2 3 2 2" xfId="1089"/>
    <cellStyle name="20% - Accent5 2 2 2 3 2 2 2" xfId="2100"/>
    <cellStyle name="20% - Accent5 2 2 2 3 2 2 3" xfId="2859"/>
    <cellStyle name="20% - Accent5 2 2 2 3 2 3" xfId="1770"/>
    <cellStyle name="20% - Accent5 2 2 2 3 2 4" xfId="2529"/>
    <cellStyle name="20% - Accent5 2 2 2 3 3" xfId="924"/>
    <cellStyle name="20% - Accent5 2 2 2 3 3 2" xfId="1935"/>
    <cellStyle name="20% - Accent5 2 2 2 3 3 3" xfId="2694"/>
    <cellStyle name="20% - Accent5 2 2 2 3 4" xfId="1605"/>
    <cellStyle name="20% - Accent5 2 2 2 3 5" xfId="2364"/>
    <cellStyle name="20% - Accent5 2 2 2 4" xfId="651"/>
    <cellStyle name="20% - Accent5 2 2 2 4 2" xfId="984"/>
    <cellStyle name="20% - Accent5 2 2 2 4 2 2" xfId="1995"/>
    <cellStyle name="20% - Accent5 2 2 2 4 2 3" xfId="2754"/>
    <cellStyle name="20% - Accent5 2 2 2 4 3" xfId="1665"/>
    <cellStyle name="20% - Accent5 2 2 2 4 4" xfId="2424"/>
    <cellStyle name="20% - Accent5 2 2 2 5" xfId="819"/>
    <cellStyle name="20% - Accent5 2 2 2 5 2" xfId="1830"/>
    <cellStyle name="20% - Accent5 2 2 2 5 3" xfId="2589"/>
    <cellStyle name="20% - Accent5 2 2 2 6" xfId="1500"/>
    <cellStyle name="20% - Accent5 2 2 2 7" xfId="2259"/>
    <cellStyle name="20% - Accent5 2 2 3" xfId="468"/>
    <cellStyle name="20% - Accent5 2 2 3 2" xfId="528"/>
    <cellStyle name="20% - Accent5 2 2 3 2 2" xfId="696"/>
    <cellStyle name="20% - Accent5 2 2 3 2 2 2" xfId="1029"/>
    <cellStyle name="20% - Accent5 2 2 3 2 2 2 2" xfId="2040"/>
    <cellStyle name="20% - Accent5 2 2 3 2 2 2 3" xfId="2799"/>
    <cellStyle name="20% - Accent5 2 2 3 2 2 3" xfId="1710"/>
    <cellStyle name="20% - Accent5 2 2 3 2 2 4" xfId="2469"/>
    <cellStyle name="20% - Accent5 2 2 3 2 3" xfId="864"/>
    <cellStyle name="20% - Accent5 2 2 3 2 3 2" xfId="1875"/>
    <cellStyle name="20% - Accent5 2 2 3 2 3 3" xfId="2634"/>
    <cellStyle name="20% - Accent5 2 2 3 2 4" xfId="1545"/>
    <cellStyle name="20% - Accent5 2 2 3 2 5" xfId="2304"/>
    <cellStyle name="20% - Accent5 2 2 3 3" xfId="573"/>
    <cellStyle name="20% - Accent5 2 2 3 3 2" xfId="741"/>
    <cellStyle name="20% - Accent5 2 2 3 3 2 2" xfId="1074"/>
    <cellStyle name="20% - Accent5 2 2 3 3 2 2 2" xfId="2085"/>
    <cellStyle name="20% - Accent5 2 2 3 3 2 2 3" xfId="2844"/>
    <cellStyle name="20% - Accent5 2 2 3 3 2 3" xfId="1755"/>
    <cellStyle name="20% - Accent5 2 2 3 3 2 4" xfId="2514"/>
    <cellStyle name="20% - Accent5 2 2 3 3 3" xfId="909"/>
    <cellStyle name="20% - Accent5 2 2 3 3 3 2" xfId="1920"/>
    <cellStyle name="20% - Accent5 2 2 3 3 3 3" xfId="2679"/>
    <cellStyle name="20% - Accent5 2 2 3 3 4" xfId="1590"/>
    <cellStyle name="20% - Accent5 2 2 3 3 5" xfId="2349"/>
    <cellStyle name="20% - Accent5 2 2 3 4" xfId="636"/>
    <cellStyle name="20% - Accent5 2 2 3 4 2" xfId="969"/>
    <cellStyle name="20% - Accent5 2 2 3 4 2 2" xfId="1980"/>
    <cellStyle name="20% - Accent5 2 2 3 4 2 3" xfId="2739"/>
    <cellStyle name="20% - Accent5 2 2 3 4 3" xfId="1650"/>
    <cellStyle name="20% - Accent5 2 2 3 4 4" xfId="2409"/>
    <cellStyle name="20% - Accent5 2 2 3 5" xfId="804"/>
    <cellStyle name="20% - Accent5 2 2 3 5 2" xfId="1815"/>
    <cellStyle name="20% - Accent5 2 2 3 5 3" xfId="2574"/>
    <cellStyle name="20% - Accent5 2 2 3 6" xfId="1485"/>
    <cellStyle name="20% - Accent5 2 2 3 7" xfId="2244"/>
    <cellStyle name="20% - Accent5 2 2 4" xfId="453"/>
    <cellStyle name="20% - Accent5 2 2 4 2" xfId="513"/>
    <cellStyle name="20% - Accent5 2 2 4 2 2" xfId="681"/>
    <cellStyle name="20% - Accent5 2 2 4 2 2 2" xfId="1014"/>
    <cellStyle name="20% - Accent5 2 2 4 2 2 2 2" xfId="2025"/>
    <cellStyle name="20% - Accent5 2 2 4 2 2 2 3" xfId="2784"/>
    <cellStyle name="20% - Accent5 2 2 4 2 2 3" xfId="1695"/>
    <cellStyle name="20% - Accent5 2 2 4 2 2 4" xfId="2454"/>
    <cellStyle name="20% - Accent5 2 2 4 2 3" xfId="849"/>
    <cellStyle name="20% - Accent5 2 2 4 2 3 2" xfId="1860"/>
    <cellStyle name="20% - Accent5 2 2 4 2 3 3" xfId="2619"/>
    <cellStyle name="20% - Accent5 2 2 4 2 4" xfId="1530"/>
    <cellStyle name="20% - Accent5 2 2 4 2 5" xfId="2289"/>
    <cellStyle name="20% - Accent5 2 2 4 3" xfId="621"/>
    <cellStyle name="20% - Accent5 2 2 4 3 2" xfId="954"/>
    <cellStyle name="20% - Accent5 2 2 4 3 2 2" xfId="1965"/>
    <cellStyle name="20% - Accent5 2 2 4 3 2 3" xfId="2724"/>
    <cellStyle name="20% - Accent5 2 2 4 3 3" xfId="1635"/>
    <cellStyle name="20% - Accent5 2 2 4 3 4" xfId="2394"/>
    <cellStyle name="20% - Accent5 2 2 4 4" xfId="789"/>
    <cellStyle name="20% - Accent5 2 2 4 4 2" xfId="1800"/>
    <cellStyle name="20% - Accent5 2 2 4 4 3" xfId="2559"/>
    <cellStyle name="20% - Accent5 2 2 4 5" xfId="1470"/>
    <cellStyle name="20% - Accent5 2 2 4 6" xfId="2229"/>
    <cellStyle name="20% - Accent5 2 2 5" xfId="498"/>
    <cellStyle name="20% - Accent5 2 2 5 2" xfId="666"/>
    <cellStyle name="20% - Accent5 2 2 5 2 2" xfId="999"/>
    <cellStyle name="20% - Accent5 2 2 5 2 2 2" xfId="2010"/>
    <cellStyle name="20% - Accent5 2 2 5 2 2 3" xfId="2769"/>
    <cellStyle name="20% - Accent5 2 2 5 2 3" xfId="1680"/>
    <cellStyle name="20% - Accent5 2 2 5 2 4" xfId="2439"/>
    <cellStyle name="20% - Accent5 2 2 5 3" xfId="834"/>
    <cellStyle name="20% - Accent5 2 2 5 3 2" xfId="1845"/>
    <cellStyle name="20% - Accent5 2 2 5 3 3" xfId="2604"/>
    <cellStyle name="20% - Accent5 2 2 5 4" xfId="1515"/>
    <cellStyle name="20% - Accent5 2 2 5 5" xfId="2274"/>
    <cellStyle name="20% - Accent5 2 2 6" xfId="558"/>
    <cellStyle name="20% - Accent5 2 2 6 2" xfId="726"/>
    <cellStyle name="20% - Accent5 2 2 6 2 2" xfId="1059"/>
    <cellStyle name="20% - Accent5 2 2 6 2 2 2" xfId="2070"/>
    <cellStyle name="20% - Accent5 2 2 6 2 2 3" xfId="2829"/>
    <cellStyle name="20% - Accent5 2 2 6 2 3" xfId="1740"/>
    <cellStyle name="20% - Accent5 2 2 6 2 4" xfId="2499"/>
    <cellStyle name="20% - Accent5 2 2 6 3" xfId="894"/>
    <cellStyle name="20% - Accent5 2 2 6 3 2" xfId="1905"/>
    <cellStyle name="20% - Accent5 2 2 6 3 3" xfId="2664"/>
    <cellStyle name="20% - Accent5 2 2 6 4" xfId="1575"/>
    <cellStyle name="20% - Accent5 2 2 6 5" xfId="2334"/>
    <cellStyle name="20% - Accent5 2 2 7" xfId="606"/>
    <cellStyle name="20% - Accent5 2 2 7 2" xfId="939"/>
    <cellStyle name="20% - Accent5 2 2 7 2 2" xfId="1950"/>
    <cellStyle name="20% - Accent5 2 2 7 2 3" xfId="2709"/>
    <cellStyle name="20% - Accent5 2 2 7 3" xfId="1620"/>
    <cellStyle name="20% - Accent5 2 2 7 4" xfId="2379"/>
    <cellStyle name="20% - Accent5 2 2 8" xfId="774"/>
    <cellStyle name="20% - Accent5 2 2 8 2" xfId="1785"/>
    <cellStyle name="20% - Accent5 2 2 8 3" xfId="2544"/>
    <cellStyle name="20% - Accent5 2 2 9" xfId="1455"/>
    <cellStyle name="20% - Accent5 3" xfId="1133"/>
    <cellStyle name="20% - Accent5 3 2" xfId="2125"/>
    <cellStyle name="20% - Accent5 3 3" xfId="2884"/>
    <cellStyle name="20% - Accent5 4" xfId="1134"/>
    <cellStyle name="20% - Accent5 5" xfId="1278"/>
    <cellStyle name="20% - Accent6 2" xfId="331"/>
    <cellStyle name="20% - Accent6 2 2" xfId="396"/>
    <cellStyle name="20% - Accent6 2 2 10" xfId="2215"/>
    <cellStyle name="20% - Accent6 2 2 2" xfId="484"/>
    <cellStyle name="20% - Accent6 2 2 2 2" xfId="544"/>
    <cellStyle name="20% - Accent6 2 2 2 2 2" xfId="712"/>
    <cellStyle name="20% - Accent6 2 2 2 2 2 2" xfId="1045"/>
    <cellStyle name="20% - Accent6 2 2 2 2 2 2 2" xfId="2056"/>
    <cellStyle name="20% - Accent6 2 2 2 2 2 2 3" xfId="2815"/>
    <cellStyle name="20% - Accent6 2 2 2 2 2 3" xfId="1726"/>
    <cellStyle name="20% - Accent6 2 2 2 2 2 4" xfId="2485"/>
    <cellStyle name="20% - Accent6 2 2 2 2 3" xfId="880"/>
    <cellStyle name="20% - Accent6 2 2 2 2 3 2" xfId="1891"/>
    <cellStyle name="20% - Accent6 2 2 2 2 3 3" xfId="2650"/>
    <cellStyle name="20% - Accent6 2 2 2 2 4" xfId="1561"/>
    <cellStyle name="20% - Accent6 2 2 2 2 5" xfId="2320"/>
    <cellStyle name="20% - Accent6 2 2 2 3" xfId="589"/>
    <cellStyle name="20% - Accent6 2 2 2 3 2" xfId="757"/>
    <cellStyle name="20% - Accent6 2 2 2 3 2 2" xfId="1090"/>
    <cellStyle name="20% - Accent6 2 2 2 3 2 2 2" xfId="2101"/>
    <cellStyle name="20% - Accent6 2 2 2 3 2 2 3" xfId="2860"/>
    <cellStyle name="20% - Accent6 2 2 2 3 2 3" xfId="1771"/>
    <cellStyle name="20% - Accent6 2 2 2 3 2 4" xfId="2530"/>
    <cellStyle name="20% - Accent6 2 2 2 3 3" xfId="925"/>
    <cellStyle name="20% - Accent6 2 2 2 3 3 2" xfId="1936"/>
    <cellStyle name="20% - Accent6 2 2 2 3 3 3" xfId="2695"/>
    <cellStyle name="20% - Accent6 2 2 2 3 4" xfId="1606"/>
    <cellStyle name="20% - Accent6 2 2 2 3 5" xfId="2365"/>
    <cellStyle name="20% - Accent6 2 2 2 4" xfId="652"/>
    <cellStyle name="20% - Accent6 2 2 2 4 2" xfId="985"/>
    <cellStyle name="20% - Accent6 2 2 2 4 2 2" xfId="1996"/>
    <cellStyle name="20% - Accent6 2 2 2 4 2 3" xfId="2755"/>
    <cellStyle name="20% - Accent6 2 2 2 4 3" xfId="1666"/>
    <cellStyle name="20% - Accent6 2 2 2 4 4" xfId="2425"/>
    <cellStyle name="20% - Accent6 2 2 2 5" xfId="820"/>
    <cellStyle name="20% - Accent6 2 2 2 5 2" xfId="1831"/>
    <cellStyle name="20% - Accent6 2 2 2 5 3" xfId="2590"/>
    <cellStyle name="20% - Accent6 2 2 2 6" xfId="1501"/>
    <cellStyle name="20% - Accent6 2 2 2 7" xfId="2260"/>
    <cellStyle name="20% - Accent6 2 2 3" xfId="469"/>
    <cellStyle name="20% - Accent6 2 2 3 2" xfId="529"/>
    <cellStyle name="20% - Accent6 2 2 3 2 2" xfId="697"/>
    <cellStyle name="20% - Accent6 2 2 3 2 2 2" xfId="1030"/>
    <cellStyle name="20% - Accent6 2 2 3 2 2 2 2" xfId="2041"/>
    <cellStyle name="20% - Accent6 2 2 3 2 2 2 3" xfId="2800"/>
    <cellStyle name="20% - Accent6 2 2 3 2 2 3" xfId="1711"/>
    <cellStyle name="20% - Accent6 2 2 3 2 2 4" xfId="2470"/>
    <cellStyle name="20% - Accent6 2 2 3 2 3" xfId="865"/>
    <cellStyle name="20% - Accent6 2 2 3 2 3 2" xfId="1876"/>
    <cellStyle name="20% - Accent6 2 2 3 2 3 3" xfId="2635"/>
    <cellStyle name="20% - Accent6 2 2 3 2 4" xfId="1546"/>
    <cellStyle name="20% - Accent6 2 2 3 2 5" xfId="2305"/>
    <cellStyle name="20% - Accent6 2 2 3 3" xfId="574"/>
    <cellStyle name="20% - Accent6 2 2 3 3 2" xfId="742"/>
    <cellStyle name="20% - Accent6 2 2 3 3 2 2" xfId="1075"/>
    <cellStyle name="20% - Accent6 2 2 3 3 2 2 2" xfId="2086"/>
    <cellStyle name="20% - Accent6 2 2 3 3 2 2 3" xfId="2845"/>
    <cellStyle name="20% - Accent6 2 2 3 3 2 3" xfId="1756"/>
    <cellStyle name="20% - Accent6 2 2 3 3 2 4" xfId="2515"/>
    <cellStyle name="20% - Accent6 2 2 3 3 3" xfId="910"/>
    <cellStyle name="20% - Accent6 2 2 3 3 3 2" xfId="1921"/>
    <cellStyle name="20% - Accent6 2 2 3 3 3 3" xfId="2680"/>
    <cellStyle name="20% - Accent6 2 2 3 3 4" xfId="1591"/>
    <cellStyle name="20% - Accent6 2 2 3 3 5" xfId="2350"/>
    <cellStyle name="20% - Accent6 2 2 3 4" xfId="637"/>
    <cellStyle name="20% - Accent6 2 2 3 4 2" xfId="970"/>
    <cellStyle name="20% - Accent6 2 2 3 4 2 2" xfId="1981"/>
    <cellStyle name="20% - Accent6 2 2 3 4 2 3" xfId="2740"/>
    <cellStyle name="20% - Accent6 2 2 3 4 3" xfId="1651"/>
    <cellStyle name="20% - Accent6 2 2 3 4 4" xfId="2410"/>
    <cellStyle name="20% - Accent6 2 2 3 5" xfId="805"/>
    <cellStyle name="20% - Accent6 2 2 3 5 2" xfId="1816"/>
    <cellStyle name="20% - Accent6 2 2 3 5 3" xfId="2575"/>
    <cellStyle name="20% - Accent6 2 2 3 6" xfId="1486"/>
    <cellStyle name="20% - Accent6 2 2 3 7" xfId="2245"/>
    <cellStyle name="20% - Accent6 2 2 4" xfId="454"/>
    <cellStyle name="20% - Accent6 2 2 4 2" xfId="514"/>
    <cellStyle name="20% - Accent6 2 2 4 2 2" xfId="682"/>
    <cellStyle name="20% - Accent6 2 2 4 2 2 2" xfId="1015"/>
    <cellStyle name="20% - Accent6 2 2 4 2 2 2 2" xfId="2026"/>
    <cellStyle name="20% - Accent6 2 2 4 2 2 2 3" xfId="2785"/>
    <cellStyle name="20% - Accent6 2 2 4 2 2 3" xfId="1696"/>
    <cellStyle name="20% - Accent6 2 2 4 2 2 4" xfId="2455"/>
    <cellStyle name="20% - Accent6 2 2 4 2 3" xfId="850"/>
    <cellStyle name="20% - Accent6 2 2 4 2 3 2" xfId="1861"/>
    <cellStyle name="20% - Accent6 2 2 4 2 3 3" xfId="2620"/>
    <cellStyle name="20% - Accent6 2 2 4 2 4" xfId="1531"/>
    <cellStyle name="20% - Accent6 2 2 4 2 5" xfId="2290"/>
    <cellStyle name="20% - Accent6 2 2 4 3" xfId="622"/>
    <cellStyle name="20% - Accent6 2 2 4 3 2" xfId="955"/>
    <cellStyle name="20% - Accent6 2 2 4 3 2 2" xfId="1966"/>
    <cellStyle name="20% - Accent6 2 2 4 3 2 3" xfId="2725"/>
    <cellStyle name="20% - Accent6 2 2 4 3 3" xfId="1636"/>
    <cellStyle name="20% - Accent6 2 2 4 3 4" xfId="2395"/>
    <cellStyle name="20% - Accent6 2 2 4 4" xfId="790"/>
    <cellStyle name="20% - Accent6 2 2 4 4 2" xfId="1801"/>
    <cellStyle name="20% - Accent6 2 2 4 4 3" xfId="2560"/>
    <cellStyle name="20% - Accent6 2 2 4 5" xfId="1471"/>
    <cellStyle name="20% - Accent6 2 2 4 6" xfId="2230"/>
    <cellStyle name="20% - Accent6 2 2 5" xfId="499"/>
    <cellStyle name="20% - Accent6 2 2 5 2" xfId="667"/>
    <cellStyle name="20% - Accent6 2 2 5 2 2" xfId="1000"/>
    <cellStyle name="20% - Accent6 2 2 5 2 2 2" xfId="2011"/>
    <cellStyle name="20% - Accent6 2 2 5 2 2 3" xfId="2770"/>
    <cellStyle name="20% - Accent6 2 2 5 2 3" xfId="1681"/>
    <cellStyle name="20% - Accent6 2 2 5 2 4" xfId="2440"/>
    <cellStyle name="20% - Accent6 2 2 5 3" xfId="835"/>
    <cellStyle name="20% - Accent6 2 2 5 3 2" xfId="1846"/>
    <cellStyle name="20% - Accent6 2 2 5 3 3" xfId="2605"/>
    <cellStyle name="20% - Accent6 2 2 5 4" xfId="1516"/>
    <cellStyle name="20% - Accent6 2 2 5 5" xfId="2275"/>
    <cellStyle name="20% - Accent6 2 2 6" xfId="559"/>
    <cellStyle name="20% - Accent6 2 2 6 2" xfId="727"/>
    <cellStyle name="20% - Accent6 2 2 6 2 2" xfId="1060"/>
    <cellStyle name="20% - Accent6 2 2 6 2 2 2" xfId="2071"/>
    <cellStyle name="20% - Accent6 2 2 6 2 2 3" xfId="2830"/>
    <cellStyle name="20% - Accent6 2 2 6 2 3" xfId="1741"/>
    <cellStyle name="20% - Accent6 2 2 6 2 4" xfId="2500"/>
    <cellStyle name="20% - Accent6 2 2 6 3" xfId="895"/>
    <cellStyle name="20% - Accent6 2 2 6 3 2" xfId="1906"/>
    <cellStyle name="20% - Accent6 2 2 6 3 3" xfId="2665"/>
    <cellStyle name="20% - Accent6 2 2 6 4" xfId="1576"/>
    <cellStyle name="20% - Accent6 2 2 6 5" xfId="2335"/>
    <cellStyle name="20% - Accent6 2 2 7" xfId="607"/>
    <cellStyle name="20% - Accent6 2 2 7 2" xfId="940"/>
    <cellStyle name="20% - Accent6 2 2 7 2 2" xfId="1951"/>
    <cellStyle name="20% - Accent6 2 2 7 2 3" xfId="2710"/>
    <cellStyle name="20% - Accent6 2 2 7 3" xfId="1621"/>
    <cellStyle name="20% - Accent6 2 2 7 4" xfId="2380"/>
    <cellStyle name="20% - Accent6 2 2 8" xfId="775"/>
    <cellStyle name="20% - Accent6 2 2 8 2" xfId="1786"/>
    <cellStyle name="20% - Accent6 2 2 8 3" xfId="2545"/>
    <cellStyle name="20% - Accent6 2 2 9" xfId="1456"/>
    <cellStyle name="20% - Accent6 3" xfId="1135"/>
    <cellStyle name="20% - Accent6 3 2" xfId="2126"/>
    <cellStyle name="20% - Accent6 3 3" xfId="2885"/>
    <cellStyle name="20% - Accent6 4" xfId="1136"/>
    <cellStyle name="20% - Accent6 5" xfId="1279"/>
    <cellStyle name="40% - Accent1 2" xfId="332"/>
    <cellStyle name="40% - Accent1 2 2" xfId="397"/>
    <cellStyle name="40% - Accent1 2 2 10" xfId="2216"/>
    <cellStyle name="40% - Accent1 2 2 2" xfId="485"/>
    <cellStyle name="40% - Accent1 2 2 2 2" xfId="545"/>
    <cellStyle name="40% - Accent1 2 2 2 2 2" xfId="713"/>
    <cellStyle name="40% - Accent1 2 2 2 2 2 2" xfId="1046"/>
    <cellStyle name="40% - Accent1 2 2 2 2 2 2 2" xfId="2057"/>
    <cellStyle name="40% - Accent1 2 2 2 2 2 2 3" xfId="2816"/>
    <cellStyle name="40% - Accent1 2 2 2 2 2 3" xfId="1727"/>
    <cellStyle name="40% - Accent1 2 2 2 2 2 4" xfId="2486"/>
    <cellStyle name="40% - Accent1 2 2 2 2 3" xfId="881"/>
    <cellStyle name="40% - Accent1 2 2 2 2 3 2" xfId="1892"/>
    <cellStyle name="40% - Accent1 2 2 2 2 3 3" xfId="2651"/>
    <cellStyle name="40% - Accent1 2 2 2 2 4" xfId="1562"/>
    <cellStyle name="40% - Accent1 2 2 2 2 5" xfId="2321"/>
    <cellStyle name="40% - Accent1 2 2 2 3" xfId="590"/>
    <cellStyle name="40% - Accent1 2 2 2 3 2" xfId="758"/>
    <cellStyle name="40% - Accent1 2 2 2 3 2 2" xfId="1091"/>
    <cellStyle name="40% - Accent1 2 2 2 3 2 2 2" xfId="2102"/>
    <cellStyle name="40% - Accent1 2 2 2 3 2 2 3" xfId="2861"/>
    <cellStyle name="40% - Accent1 2 2 2 3 2 3" xfId="1772"/>
    <cellStyle name="40% - Accent1 2 2 2 3 2 4" xfId="2531"/>
    <cellStyle name="40% - Accent1 2 2 2 3 3" xfId="926"/>
    <cellStyle name="40% - Accent1 2 2 2 3 3 2" xfId="1937"/>
    <cellStyle name="40% - Accent1 2 2 2 3 3 3" xfId="2696"/>
    <cellStyle name="40% - Accent1 2 2 2 3 4" xfId="1607"/>
    <cellStyle name="40% - Accent1 2 2 2 3 5" xfId="2366"/>
    <cellStyle name="40% - Accent1 2 2 2 4" xfId="653"/>
    <cellStyle name="40% - Accent1 2 2 2 4 2" xfId="986"/>
    <cellStyle name="40% - Accent1 2 2 2 4 2 2" xfId="1997"/>
    <cellStyle name="40% - Accent1 2 2 2 4 2 3" xfId="2756"/>
    <cellStyle name="40% - Accent1 2 2 2 4 3" xfId="1667"/>
    <cellStyle name="40% - Accent1 2 2 2 4 4" xfId="2426"/>
    <cellStyle name="40% - Accent1 2 2 2 5" xfId="821"/>
    <cellStyle name="40% - Accent1 2 2 2 5 2" xfId="1832"/>
    <cellStyle name="40% - Accent1 2 2 2 5 3" xfId="2591"/>
    <cellStyle name="40% - Accent1 2 2 2 6" xfId="1502"/>
    <cellStyle name="40% - Accent1 2 2 2 7" xfId="2261"/>
    <cellStyle name="40% - Accent1 2 2 3" xfId="470"/>
    <cellStyle name="40% - Accent1 2 2 3 2" xfId="530"/>
    <cellStyle name="40% - Accent1 2 2 3 2 2" xfId="698"/>
    <cellStyle name="40% - Accent1 2 2 3 2 2 2" xfId="1031"/>
    <cellStyle name="40% - Accent1 2 2 3 2 2 2 2" xfId="2042"/>
    <cellStyle name="40% - Accent1 2 2 3 2 2 2 3" xfId="2801"/>
    <cellStyle name="40% - Accent1 2 2 3 2 2 3" xfId="1712"/>
    <cellStyle name="40% - Accent1 2 2 3 2 2 4" xfId="2471"/>
    <cellStyle name="40% - Accent1 2 2 3 2 3" xfId="866"/>
    <cellStyle name="40% - Accent1 2 2 3 2 3 2" xfId="1877"/>
    <cellStyle name="40% - Accent1 2 2 3 2 3 3" xfId="2636"/>
    <cellStyle name="40% - Accent1 2 2 3 2 4" xfId="1547"/>
    <cellStyle name="40% - Accent1 2 2 3 2 5" xfId="2306"/>
    <cellStyle name="40% - Accent1 2 2 3 3" xfId="575"/>
    <cellStyle name="40% - Accent1 2 2 3 3 2" xfId="743"/>
    <cellStyle name="40% - Accent1 2 2 3 3 2 2" xfId="1076"/>
    <cellStyle name="40% - Accent1 2 2 3 3 2 2 2" xfId="2087"/>
    <cellStyle name="40% - Accent1 2 2 3 3 2 2 3" xfId="2846"/>
    <cellStyle name="40% - Accent1 2 2 3 3 2 3" xfId="1757"/>
    <cellStyle name="40% - Accent1 2 2 3 3 2 4" xfId="2516"/>
    <cellStyle name="40% - Accent1 2 2 3 3 3" xfId="911"/>
    <cellStyle name="40% - Accent1 2 2 3 3 3 2" xfId="1922"/>
    <cellStyle name="40% - Accent1 2 2 3 3 3 3" xfId="2681"/>
    <cellStyle name="40% - Accent1 2 2 3 3 4" xfId="1592"/>
    <cellStyle name="40% - Accent1 2 2 3 3 5" xfId="2351"/>
    <cellStyle name="40% - Accent1 2 2 3 4" xfId="638"/>
    <cellStyle name="40% - Accent1 2 2 3 4 2" xfId="971"/>
    <cellStyle name="40% - Accent1 2 2 3 4 2 2" xfId="1982"/>
    <cellStyle name="40% - Accent1 2 2 3 4 2 3" xfId="2741"/>
    <cellStyle name="40% - Accent1 2 2 3 4 3" xfId="1652"/>
    <cellStyle name="40% - Accent1 2 2 3 4 4" xfId="2411"/>
    <cellStyle name="40% - Accent1 2 2 3 5" xfId="806"/>
    <cellStyle name="40% - Accent1 2 2 3 5 2" xfId="1817"/>
    <cellStyle name="40% - Accent1 2 2 3 5 3" xfId="2576"/>
    <cellStyle name="40% - Accent1 2 2 3 6" xfId="1487"/>
    <cellStyle name="40% - Accent1 2 2 3 7" xfId="2246"/>
    <cellStyle name="40% - Accent1 2 2 4" xfId="455"/>
    <cellStyle name="40% - Accent1 2 2 4 2" xfId="515"/>
    <cellStyle name="40% - Accent1 2 2 4 2 2" xfId="683"/>
    <cellStyle name="40% - Accent1 2 2 4 2 2 2" xfId="1016"/>
    <cellStyle name="40% - Accent1 2 2 4 2 2 2 2" xfId="2027"/>
    <cellStyle name="40% - Accent1 2 2 4 2 2 2 3" xfId="2786"/>
    <cellStyle name="40% - Accent1 2 2 4 2 2 3" xfId="1697"/>
    <cellStyle name="40% - Accent1 2 2 4 2 2 4" xfId="2456"/>
    <cellStyle name="40% - Accent1 2 2 4 2 3" xfId="851"/>
    <cellStyle name="40% - Accent1 2 2 4 2 3 2" xfId="1862"/>
    <cellStyle name="40% - Accent1 2 2 4 2 3 3" xfId="2621"/>
    <cellStyle name="40% - Accent1 2 2 4 2 4" xfId="1532"/>
    <cellStyle name="40% - Accent1 2 2 4 2 5" xfId="2291"/>
    <cellStyle name="40% - Accent1 2 2 4 3" xfId="623"/>
    <cellStyle name="40% - Accent1 2 2 4 3 2" xfId="956"/>
    <cellStyle name="40% - Accent1 2 2 4 3 2 2" xfId="1967"/>
    <cellStyle name="40% - Accent1 2 2 4 3 2 3" xfId="2726"/>
    <cellStyle name="40% - Accent1 2 2 4 3 3" xfId="1637"/>
    <cellStyle name="40% - Accent1 2 2 4 3 4" xfId="2396"/>
    <cellStyle name="40% - Accent1 2 2 4 4" xfId="791"/>
    <cellStyle name="40% - Accent1 2 2 4 4 2" xfId="1802"/>
    <cellStyle name="40% - Accent1 2 2 4 4 3" xfId="2561"/>
    <cellStyle name="40% - Accent1 2 2 4 5" xfId="1472"/>
    <cellStyle name="40% - Accent1 2 2 4 6" xfId="2231"/>
    <cellStyle name="40% - Accent1 2 2 5" xfId="500"/>
    <cellStyle name="40% - Accent1 2 2 5 2" xfId="668"/>
    <cellStyle name="40% - Accent1 2 2 5 2 2" xfId="1001"/>
    <cellStyle name="40% - Accent1 2 2 5 2 2 2" xfId="2012"/>
    <cellStyle name="40% - Accent1 2 2 5 2 2 3" xfId="2771"/>
    <cellStyle name="40% - Accent1 2 2 5 2 3" xfId="1682"/>
    <cellStyle name="40% - Accent1 2 2 5 2 4" xfId="2441"/>
    <cellStyle name="40% - Accent1 2 2 5 3" xfId="836"/>
    <cellStyle name="40% - Accent1 2 2 5 3 2" xfId="1847"/>
    <cellStyle name="40% - Accent1 2 2 5 3 3" xfId="2606"/>
    <cellStyle name="40% - Accent1 2 2 5 4" xfId="1517"/>
    <cellStyle name="40% - Accent1 2 2 5 5" xfId="2276"/>
    <cellStyle name="40% - Accent1 2 2 6" xfId="560"/>
    <cellStyle name="40% - Accent1 2 2 6 2" xfId="728"/>
    <cellStyle name="40% - Accent1 2 2 6 2 2" xfId="1061"/>
    <cellStyle name="40% - Accent1 2 2 6 2 2 2" xfId="2072"/>
    <cellStyle name="40% - Accent1 2 2 6 2 2 3" xfId="2831"/>
    <cellStyle name="40% - Accent1 2 2 6 2 3" xfId="1742"/>
    <cellStyle name="40% - Accent1 2 2 6 2 4" xfId="2501"/>
    <cellStyle name="40% - Accent1 2 2 6 3" xfId="896"/>
    <cellStyle name="40% - Accent1 2 2 6 3 2" xfId="1907"/>
    <cellStyle name="40% - Accent1 2 2 6 3 3" xfId="2666"/>
    <cellStyle name="40% - Accent1 2 2 6 4" xfId="1577"/>
    <cellStyle name="40% - Accent1 2 2 6 5" xfId="2336"/>
    <cellStyle name="40% - Accent1 2 2 7" xfId="608"/>
    <cellStyle name="40% - Accent1 2 2 7 2" xfId="941"/>
    <cellStyle name="40% - Accent1 2 2 7 2 2" xfId="1952"/>
    <cellStyle name="40% - Accent1 2 2 7 2 3" xfId="2711"/>
    <cellStyle name="40% - Accent1 2 2 7 3" xfId="1622"/>
    <cellStyle name="40% - Accent1 2 2 7 4" xfId="2381"/>
    <cellStyle name="40% - Accent1 2 2 8" xfId="776"/>
    <cellStyle name="40% - Accent1 2 2 8 2" xfId="1787"/>
    <cellStyle name="40% - Accent1 2 2 8 3" xfId="2546"/>
    <cellStyle name="40% - Accent1 2 2 9" xfId="1457"/>
    <cellStyle name="40% - Accent1 3" xfId="1137"/>
    <cellStyle name="40% - Accent1 3 2" xfId="2127"/>
    <cellStyle name="40% - Accent1 3 3" xfId="2886"/>
    <cellStyle name="40% - Accent1 4" xfId="1138"/>
    <cellStyle name="40% - Accent1 5" xfId="1280"/>
    <cellStyle name="40% - Accent2 2" xfId="333"/>
    <cellStyle name="40% - Accent2 2 2" xfId="398"/>
    <cellStyle name="40% - Accent2 2 2 10" xfId="2217"/>
    <cellStyle name="40% - Accent2 2 2 2" xfId="486"/>
    <cellStyle name="40% - Accent2 2 2 2 2" xfId="546"/>
    <cellStyle name="40% - Accent2 2 2 2 2 2" xfId="714"/>
    <cellStyle name="40% - Accent2 2 2 2 2 2 2" xfId="1047"/>
    <cellStyle name="40% - Accent2 2 2 2 2 2 2 2" xfId="2058"/>
    <cellStyle name="40% - Accent2 2 2 2 2 2 2 3" xfId="2817"/>
    <cellStyle name="40% - Accent2 2 2 2 2 2 3" xfId="1728"/>
    <cellStyle name="40% - Accent2 2 2 2 2 2 4" xfId="2487"/>
    <cellStyle name="40% - Accent2 2 2 2 2 3" xfId="882"/>
    <cellStyle name="40% - Accent2 2 2 2 2 3 2" xfId="1893"/>
    <cellStyle name="40% - Accent2 2 2 2 2 3 3" xfId="2652"/>
    <cellStyle name="40% - Accent2 2 2 2 2 4" xfId="1563"/>
    <cellStyle name="40% - Accent2 2 2 2 2 5" xfId="2322"/>
    <cellStyle name="40% - Accent2 2 2 2 3" xfId="591"/>
    <cellStyle name="40% - Accent2 2 2 2 3 2" xfId="759"/>
    <cellStyle name="40% - Accent2 2 2 2 3 2 2" xfId="1092"/>
    <cellStyle name="40% - Accent2 2 2 2 3 2 2 2" xfId="2103"/>
    <cellStyle name="40% - Accent2 2 2 2 3 2 2 3" xfId="2862"/>
    <cellStyle name="40% - Accent2 2 2 2 3 2 3" xfId="1773"/>
    <cellStyle name="40% - Accent2 2 2 2 3 2 4" xfId="2532"/>
    <cellStyle name="40% - Accent2 2 2 2 3 3" xfId="927"/>
    <cellStyle name="40% - Accent2 2 2 2 3 3 2" xfId="1938"/>
    <cellStyle name="40% - Accent2 2 2 2 3 3 3" xfId="2697"/>
    <cellStyle name="40% - Accent2 2 2 2 3 4" xfId="1608"/>
    <cellStyle name="40% - Accent2 2 2 2 3 5" xfId="2367"/>
    <cellStyle name="40% - Accent2 2 2 2 4" xfId="654"/>
    <cellStyle name="40% - Accent2 2 2 2 4 2" xfId="987"/>
    <cellStyle name="40% - Accent2 2 2 2 4 2 2" xfId="1998"/>
    <cellStyle name="40% - Accent2 2 2 2 4 2 3" xfId="2757"/>
    <cellStyle name="40% - Accent2 2 2 2 4 3" xfId="1668"/>
    <cellStyle name="40% - Accent2 2 2 2 4 4" xfId="2427"/>
    <cellStyle name="40% - Accent2 2 2 2 5" xfId="822"/>
    <cellStyle name="40% - Accent2 2 2 2 5 2" xfId="1833"/>
    <cellStyle name="40% - Accent2 2 2 2 5 3" xfId="2592"/>
    <cellStyle name="40% - Accent2 2 2 2 6" xfId="1503"/>
    <cellStyle name="40% - Accent2 2 2 2 7" xfId="2262"/>
    <cellStyle name="40% - Accent2 2 2 3" xfId="471"/>
    <cellStyle name="40% - Accent2 2 2 3 2" xfId="531"/>
    <cellStyle name="40% - Accent2 2 2 3 2 2" xfId="699"/>
    <cellStyle name="40% - Accent2 2 2 3 2 2 2" xfId="1032"/>
    <cellStyle name="40% - Accent2 2 2 3 2 2 2 2" xfId="2043"/>
    <cellStyle name="40% - Accent2 2 2 3 2 2 2 3" xfId="2802"/>
    <cellStyle name="40% - Accent2 2 2 3 2 2 3" xfId="1713"/>
    <cellStyle name="40% - Accent2 2 2 3 2 2 4" xfId="2472"/>
    <cellStyle name="40% - Accent2 2 2 3 2 3" xfId="867"/>
    <cellStyle name="40% - Accent2 2 2 3 2 3 2" xfId="1878"/>
    <cellStyle name="40% - Accent2 2 2 3 2 3 3" xfId="2637"/>
    <cellStyle name="40% - Accent2 2 2 3 2 4" xfId="1548"/>
    <cellStyle name="40% - Accent2 2 2 3 2 5" xfId="2307"/>
    <cellStyle name="40% - Accent2 2 2 3 3" xfId="576"/>
    <cellStyle name="40% - Accent2 2 2 3 3 2" xfId="744"/>
    <cellStyle name="40% - Accent2 2 2 3 3 2 2" xfId="1077"/>
    <cellStyle name="40% - Accent2 2 2 3 3 2 2 2" xfId="2088"/>
    <cellStyle name="40% - Accent2 2 2 3 3 2 2 3" xfId="2847"/>
    <cellStyle name="40% - Accent2 2 2 3 3 2 3" xfId="1758"/>
    <cellStyle name="40% - Accent2 2 2 3 3 2 4" xfId="2517"/>
    <cellStyle name="40% - Accent2 2 2 3 3 3" xfId="912"/>
    <cellStyle name="40% - Accent2 2 2 3 3 3 2" xfId="1923"/>
    <cellStyle name="40% - Accent2 2 2 3 3 3 3" xfId="2682"/>
    <cellStyle name="40% - Accent2 2 2 3 3 4" xfId="1593"/>
    <cellStyle name="40% - Accent2 2 2 3 3 5" xfId="2352"/>
    <cellStyle name="40% - Accent2 2 2 3 4" xfId="639"/>
    <cellStyle name="40% - Accent2 2 2 3 4 2" xfId="972"/>
    <cellStyle name="40% - Accent2 2 2 3 4 2 2" xfId="1983"/>
    <cellStyle name="40% - Accent2 2 2 3 4 2 3" xfId="2742"/>
    <cellStyle name="40% - Accent2 2 2 3 4 3" xfId="1653"/>
    <cellStyle name="40% - Accent2 2 2 3 4 4" xfId="2412"/>
    <cellStyle name="40% - Accent2 2 2 3 5" xfId="807"/>
    <cellStyle name="40% - Accent2 2 2 3 5 2" xfId="1818"/>
    <cellStyle name="40% - Accent2 2 2 3 5 3" xfId="2577"/>
    <cellStyle name="40% - Accent2 2 2 3 6" xfId="1488"/>
    <cellStyle name="40% - Accent2 2 2 3 7" xfId="2247"/>
    <cellStyle name="40% - Accent2 2 2 4" xfId="456"/>
    <cellStyle name="40% - Accent2 2 2 4 2" xfId="516"/>
    <cellStyle name="40% - Accent2 2 2 4 2 2" xfId="684"/>
    <cellStyle name="40% - Accent2 2 2 4 2 2 2" xfId="1017"/>
    <cellStyle name="40% - Accent2 2 2 4 2 2 2 2" xfId="2028"/>
    <cellStyle name="40% - Accent2 2 2 4 2 2 2 3" xfId="2787"/>
    <cellStyle name="40% - Accent2 2 2 4 2 2 3" xfId="1698"/>
    <cellStyle name="40% - Accent2 2 2 4 2 2 4" xfId="2457"/>
    <cellStyle name="40% - Accent2 2 2 4 2 3" xfId="852"/>
    <cellStyle name="40% - Accent2 2 2 4 2 3 2" xfId="1863"/>
    <cellStyle name="40% - Accent2 2 2 4 2 3 3" xfId="2622"/>
    <cellStyle name="40% - Accent2 2 2 4 2 4" xfId="1533"/>
    <cellStyle name="40% - Accent2 2 2 4 2 5" xfId="2292"/>
    <cellStyle name="40% - Accent2 2 2 4 3" xfId="624"/>
    <cellStyle name="40% - Accent2 2 2 4 3 2" xfId="957"/>
    <cellStyle name="40% - Accent2 2 2 4 3 2 2" xfId="1968"/>
    <cellStyle name="40% - Accent2 2 2 4 3 2 3" xfId="2727"/>
    <cellStyle name="40% - Accent2 2 2 4 3 3" xfId="1638"/>
    <cellStyle name="40% - Accent2 2 2 4 3 4" xfId="2397"/>
    <cellStyle name="40% - Accent2 2 2 4 4" xfId="792"/>
    <cellStyle name="40% - Accent2 2 2 4 4 2" xfId="1803"/>
    <cellStyle name="40% - Accent2 2 2 4 4 3" xfId="2562"/>
    <cellStyle name="40% - Accent2 2 2 4 5" xfId="1473"/>
    <cellStyle name="40% - Accent2 2 2 4 6" xfId="2232"/>
    <cellStyle name="40% - Accent2 2 2 5" xfId="501"/>
    <cellStyle name="40% - Accent2 2 2 5 2" xfId="669"/>
    <cellStyle name="40% - Accent2 2 2 5 2 2" xfId="1002"/>
    <cellStyle name="40% - Accent2 2 2 5 2 2 2" xfId="2013"/>
    <cellStyle name="40% - Accent2 2 2 5 2 2 3" xfId="2772"/>
    <cellStyle name="40% - Accent2 2 2 5 2 3" xfId="1683"/>
    <cellStyle name="40% - Accent2 2 2 5 2 4" xfId="2442"/>
    <cellStyle name="40% - Accent2 2 2 5 3" xfId="837"/>
    <cellStyle name="40% - Accent2 2 2 5 3 2" xfId="1848"/>
    <cellStyle name="40% - Accent2 2 2 5 3 3" xfId="2607"/>
    <cellStyle name="40% - Accent2 2 2 5 4" xfId="1518"/>
    <cellStyle name="40% - Accent2 2 2 5 5" xfId="2277"/>
    <cellStyle name="40% - Accent2 2 2 6" xfId="561"/>
    <cellStyle name="40% - Accent2 2 2 6 2" xfId="729"/>
    <cellStyle name="40% - Accent2 2 2 6 2 2" xfId="1062"/>
    <cellStyle name="40% - Accent2 2 2 6 2 2 2" xfId="2073"/>
    <cellStyle name="40% - Accent2 2 2 6 2 2 3" xfId="2832"/>
    <cellStyle name="40% - Accent2 2 2 6 2 3" xfId="1743"/>
    <cellStyle name="40% - Accent2 2 2 6 2 4" xfId="2502"/>
    <cellStyle name="40% - Accent2 2 2 6 3" xfId="897"/>
    <cellStyle name="40% - Accent2 2 2 6 3 2" xfId="1908"/>
    <cellStyle name="40% - Accent2 2 2 6 3 3" xfId="2667"/>
    <cellStyle name="40% - Accent2 2 2 6 4" xfId="1578"/>
    <cellStyle name="40% - Accent2 2 2 6 5" xfId="2337"/>
    <cellStyle name="40% - Accent2 2 2 7" xfId="609"/>
    <cellStyle name="40% - Accent2 2 2 7 2" xfId="942"/>
    <cellStyle name="40% - Accent2 2 2 7 2 2" xfId="1953"/>
    <cellStyle name="40% - Accent2 2 2 7 2 3" xfId="2712"/>
    <cellStyle name="40% - Accent2 2 2 7 3" xfId="1623"/>
    <cellStyle name="40% - Accent2 2 2 7 4" xfId="2382"/>
    <cellStyle name="40% - Accent2 2 2 8" xfId="777"/>
    <cellStyle name="40% - Accent2 2 2 8 2" xfId="1788"/>
    <cellStyle name="40% - Accent2 2 2 8 3" xfId="2547"/>
    <cellStyle name="40% - Accent2 2 2 9" xfId="1458"/>
    <cellStyle name="40% - Accent2 3" xfId="1139"/>
    <cellStyle name="40% - Accent2 3 2" xfId="2128"/>
    <cellStyle name="40% - Accent2 3 3" xfId="2887"/>
    <cellStyle name="40% - Accent2 4" xfId="1140"/>
    <cellStyle name="40% - Accent2 5" xfId="1281"/>
    <cellStyle name="40% - Accent3 2" xfId="334"/>
    <cellStyle name="40% - Accent3 2 2" xfId="399"/>
    <cellStyle name="40% - Accent3 2 2 10" xfId="2218"/>
    <cellStyle name="40% - Accent3 2 2 2" xfId="487"/>
    <cellStyle name="40% - Accent3 2 2 2 2" xfId="547"/>
    <cellStyle name="40% - Accent3 2 2 2 2 2" xfId="715"/>
    <cellStyle name="40% - Accent3 2 2 2 2 2 2" xfId="1048"/>
    <cellStyle name="40% - Accent3 2 2 2 2 2 2 2" xfId="2059"/>
    <cellStyle name="40% - Accent3 2 2 2 2 2 2 3" xfId="2818"/>
    <cellStyle name="40% - Accent3 2 2 2 2 2 3" xfId="1729"/>
    <cellStyle name="40% - Accent3 2 2 2 2 2 4" xfId="2488"/>
    <cellStyle name="40% - Accent3 2 2 2 2 3" xfId="883"/>
    <cellStyle name="40% - Accent3 2 2 2 2 3 2" xfId="1894"/>
    <cellStyle name="40% - Accent3 2 2 2 2 3 3" xfId="2653"/>
    <cellStyle name="40% - Accent3 2 2 2 2 4" xfId="1564"/>
    <cellStyle name="40% - Accent3 2 2 2 2 5" xfId="2323"/>
    <cellStyle name="40% - Accent3 2 2 2 3" xfId="592"/>
    <cellStyle name="40% - Accent3 2 2 2 3 2" xfId="760"/>
    <cellStyle name="40% - Accent3 2 2 2 3 2 2" xfId="1093"/>
    <cellStyle name="40% - Accent3 2 2 2 3 2 2 2" xfId="2104"/>
    <cellStyle name="40% - Accent3 2 2 2 3 2 2 3" xfId="2863"/>
    <cellStyle name="40% - Accent3 2 2 2 3 2 3" xfId="1774"/>
    <cellStyle name="40% - Accent3 2 2 2 3 2 4" xfId="2533"/>
    <cellStyle name="40% - Accent3 2 2 2 3 3" xfId="928"/>
    <cellStyle name="40% - Accent3 2 2 2 3 3 2" xfId="1939"/>
    <cellStyle name="40% - Accent3 2 2 2 3 3 3" xfId="2698"/>
    <cellStyle name="40% - Accent3 2 2 2 3 4" xfId="1609"/>
    <cellStyle name="40% - Accent3 2 2 2 3 5" xfId="2368"/>
    <cellStyle name="40% - Accent3 2 2 2 4" xfId="655"/>
    <cellStyle name="40% - Accent3 2 2 2 4 2" xfId="988"/>
    <cellStyle name="40% - Accent3 2 2 2 4 2 2" xfId="1999"/>
    <cellStyle name="40% - Accent3 2 2 2 4 2 3" xfId="2758"/>
    <cellStyle name="40% - Accent3 2 2 2 4 3" xfId="1669"/>
    <cellStyle name="40% - Accent3 2 2 2 4 4" xfId="2428"/>
    <cellStyle name="40% - Accent3 2 2 2 5" xfId="823"/>
    <cellStyle name="40% - Accent3 2 2 2 5 2" xfId="1834"/>
    <cellStyle name="40% - Accent3 2 2 2 5 3" xfId="2593"/>
    <cellStyle name="40% - Accent3 2 2 2 6" xfId="1504"/>
    <cellStyle name="40% - Accent3 2 2 2 7" xfId="2263"/>
    <cellStyle name="40% - Accent3 2 2 3" xfId="472"/>
    <cellStyle name="40% - Accent3 2 2 3 2" xfId="532"/>
    <cellStyle name="40% - Accent3 2 2 3 2 2" xfId="700"/>
    <cellStyle name="40% - Accent3 2 2 3 2 2 2" xfId="1033"/>
    <cellStyle name="40% - Accent3 2 2 3 2 2 2 2" xfId="2044"/>
    <cellStyle name="40% - Accent3 2 2 3 2 2 2 3" xfId="2803"/>
    <cellStyle name="40% - Accent3 2 2 3 2 2 3" xfId="1714"/>
    <cellStyle name="40% - Accent3 2 2 3 2 2 4" xfId="2473"/>
    <cellStyle name="40% - Accent3 2 2 3 2 3" xfId="868"/>
    <cellStyle name="40% - Accent3 2 2 3 2 3 2" xfId="1879"/>
    <cellStyle name="40% - Accent3 2 2 3 2 3 3" xfId="2638"/>
    <cellStyle name="40% - Accent3 2 2 3 2 4" xfId="1549"/>
    <cellStyle name="40% - Accent3 2 2 3 2 5" xfId="2308"/>
    <cellStyle name="40% - Accent3 2 2 3 3" xfId="577"/>
    <cellStyle name="40% - Accent3 2 2 3 3 2" xfId="745"/>
    <cellStyle name="40% - Accent3 2 2 3 3 2 2" xfId="1078"/>
    <cellStyle name="40% - Accent3 2 2 3 3 2 2 2" xfId="2089"/>
    <cellStyle name="40% - Accent3 2 2 3 3 2 2 3" xfId="2848"/>
    <cellStyle name="40% - Accent3 2 2 3 3 2 3" xfId="1759"/>
    <cellStyle name="40% - Accent3 2 2 3 3 2 4" xfId="2518"/>
    <cellStyle name="40% - Accent3 2 2 3 3 3" xfId="913"/>
    <cellStyle name="40% - Accent3 2 2 3 3 3 2" xfId="1924"/>
    <cellStyle name="40% - Accent3 2 2 3 3 3 3" xfId="2683"/>
    <cellStyle name="40% - Accent3 2 2 3 3 4" xfId="1594"/>
    <cellStyle name="40% - Accent3 2 2 3 3 5" xfId="2353"/>
    <cellStyle name="40% - Accent3 2 2 3 4" xfId="640"/>
    <cellStyle name="40% - Accent3 2 2 3 4 2" xfId="973"/>
    <cellStyle name="40% - Accent3 2 2 3 4 2 2" xfId="1984"/>
    <cellStyle name="40% - Accent3 2 2 3 4 2 3" xfId="2743"/>
    <cellStyle name="40% - Accent3 2 2 3 4 3" xfId="1654"/>
    <cellStyle name="40% - Accent3 2 2 3 4 4" xfId="2413"/>
    <cellStyle name="40% - Accent3 2 2 3 5" xfId="808"/>
    <cellStyle name="40% - Accent3 2 2 3 5 2" xfId="1819"/>
    <cellStyle name="40% - Accent3 2 2 3 5 3" xfId="2578"/>
    <cellStyle name="40% - Accent3 2 2 3 6" xfId="1489"/>
    <cellStyle name="40% - Accent3 2 2 3 7" xfId="2248"/>
    <cellStyle name="40% - Accent3 2 2 4" xfId="457"/>
    <cellStyle name="40% - Accent3 2 2 4 2" xfId="517"/>
    <cellStyle name="40% - Accent3 2 2 4 2 2" xfId="685"/>
    <cellStyle name="40% - Accent3 2 2 4 2 2 2" xfId="1018"/>
    <cellStyle name="40% - Accent3 2 2 4 2 2 2 2" xfId="2029"/>
    <cellStyle name="40% - Accent3 2 2 4 2 2 2 3" xfId="2788"/>
    <cellStyle name="40% - Accent3 2 2 4 2 2 3" xfId="1699"/>
    <cellStyle name="40% - Accent3 2 2 4 2 2 4" xfId="2458"/>
    <cellStyle name="40% - Accent3 2 2 4 2 3" xfId="853"/>
    <cellStyle name="40% - Accent3 2 2 4 2 3 2" xfId="1864"/>
    <cellStyle name="40% - Accent3 2 2 4 2 3 3" xfId="2623"/>
    <cellStyle name="40% - Accent3 2 2 4 2 4" xfId="1534"/>
    <cellStyle name="40% - Accent3 2 2 4 2 5" xfId="2293"/>
    <cellStyle name="40% - Accent3 2 2 4 3" xfId="625"/>
    <cellStyle name="40% - Accent3 2 2 4 3 2" xfId="958"/>
    <cellStyle name="40% - Accent3 2 2 4 3 2 2" xfId="1969"/>
    <cellStyle name="40% - Accent3 2 2 4 3 2 3" xfId="2728"/>
    <cellStyle name="40% - Accent3 2 2 4 3 3" xfId="1639"/>
    <cellStyle name="40% - Accent3 2 2 4 3 4" xfId="2398"/>
    <cellStyle name="40% - Accent3 2 2 4 4" xfId="793"/>
    <cellStyle name="40% - Accent3 2 2 4 4 2" xfId="1804"/>
    <cellStyle name="40% - Accent3 2 2 4 4 3" xfId="2563"/>
    <cellStyle name="40% - Accent3 2 2 4 5" xfId="1474"/>
    <cellStyle name="40% - Accent3 2 2 4 6" xfId="2233"/>
    <cellStyle name="40% - Accent3 2 2 5" xfId="502"/>
    <cellStyle name="40% - Accent3 2 2 5 2" xfId="670"/>
    <cellStyle name="40% - Accent3 2 2 5 2 2" xfId="1003"/>
    <cellStyle name="40% - Accent3 2 2 5 2 2 2" xfId="2014"/>
    <cellStyle name="40% - Accent3 2 2 5 2 2 3" xfId="2773"/>
    <cellStyle name="40% - Accent3 2 2 5 2 3" xfId="1684"/>
    <cellStyle name="40% - Accent3 2 2 5 2 4" xfId="2443"/>
    <cellStyle name="40% - Accent3 2 2 5 3" xfId="838"/>
    <cellStyle name="40% - Accent3 2 2 5 3 2" xfId="1849"/>
    <cellStyle name="40% - Accent3 2 2 5 3 3" xfId="2608"/>
    <cellStyle name="40% - Accent3 2 2 5 4" xfId="1519"/>
    <cellStyle name="40% - Accent3 2 2 5 5" xfId="2278"/>
    <cellStyle name="40% - Accent3 2 2 6" xfId="562"/>
    <cellStyle name="40% - Accent3 2 2 6 2" xfId="730"/>
    <cellStyle name="40% - Accent3 2 2 6 2 2" xfId="1063"/>
    <cellStyle name="40% - Accent3 2 2 6 2 2 2" xfId="2074"/>
    <cellStyle name="40% - Accent3 2 2 6 2 2 3" xfId="2833"/>
    <cellStyle name="40% - Accent3 2 2 6 2 3" xfId="1744"/>
    <cellStyle name="40% - Accent3 2 2 6 2 4" xfId="2503"/>
    <cellStyle name="40% - Accent3 2 2 6 3" xfId="898"/>
    <cellStyle name="40% - Accent3 2 2 6 3 2" xfId="1909"/>
    <cellStyle name="40% - Accent3 2 2 6 3 3" xfId="2668"/>
    <cellStyle name="40% - Accent3 2 2 6 4" xfId="1579"/>
    <cellStyle name="40% - Accent3 2 2 6 5" xfId="2338"/>
    <cellStyle name="40% - Accent3 2 2 7" xfId="610"/>
    <cellStyle name="40% - Accent3 2 2 7 2" xfId="943"/>
    <cellStyle name="40% - Accent3 2 2 7 2 2" xfId="1954"/>
    <cellStyle name="40% - Accent3 2 2 7 2 3" xfId="2713"/>
    <cellStyle name="40% - Accent3 2 2 7 3" xfId="1624"/>
    <cellStyle name="40% - Accent3 2 2 7 4" xfId="2383"/>
    <cellStyle name="40% - Accent3 2 2 8" xfId="778"/>
    <cellStyle name="40% - Accent3 2 2 8 2" xfId="1789"/>
    <cellStyle name="40% - Accent3 2 2 8 3" xfId="2548"/>
    <cellStyle name="40% - Accent3 2 2 9" xfId="1459"/>
    <cellStyle name="40% - Accent3 3" xfId="1141"/>
    <cellStyle name="40% - Accent3 3 2" xfId="2129"/>
    <cellStyle name="40% - Accent3 3 3" xfId="2888"/>
    <cellStyle name="40% - Accent3 4" xfId="1142"/>
    <cellStyle name="40% - Accent3 5" xfId="1282"/>
    <cellStyle name="40% - Accent4 2" xfId="335"/>
    <cellStyle name="40% - Accent4 2 2" xfId="400"/>
    <cellStyle name="40% - Accent4 2 2 10" xfId="2219"/>
    <cellStyle name="40% - Accent4 2 2 2" xfId="488"/>
    <cellStyle name="40% - Accent4 2 2 2 2" xfId="548"/>
    <cellStyle name="40% - Accent4 2 2 2 2 2" xfId="716"/>
    <cellStyle name="40% - Accent4 2 2 2 2 2 2" xfId="1049"/>
    <cellStyle name="40% - Accent4 2 2 2 2 2 2 2" xfId="2060"/>
    <cellStyle name="40% - Accent4 2 2 2 2 2 2 3" xfId="2819"/>
    <cellStyle name="40% - Accent4 2 2 2 2 2 3" xfId="1730"/>
    <cellStyle name="40% - Accent4 2 2 2 2 2 4" xfId="2489"/>
    <cellStyle name="40% - Accent4 2 2 2 2 3" xfId="884"/>
    <cellStyle name="40% - Accent4 2 2 2 2 3 2" xfId="1895"/>
    <cellStyle name="40% - Accent4 2 2 2 2 3 3" xfId="2654"/>
    <cellStyle name="40% - Accent4 2 2 2 2 4" xfId="1565"/>
    <cellStyle name="40% - Accent4 2 2 2 2 5" xfId="2324"/>
    <cellStyle name="40% - Accent4 2 2 2 3" xfId="593"/>
    <cellStyle name="40% - Accent4 2 2 2 3 2" xfId="761"/>
    <cellStyle name="40% - Accent4 2 2 2 3 2 2" xfId="1094"/>
    <cellStyle name="40% - Accent4 2 2 2 3 2 2 2" xfId="2105"/>
    <cellStyle name="40% - Accent4 2 2 2 3 2 2 3" xfId="2864"/>
    <cellStyle name="40% - Accent4 2 2 2 3 2 3" xfId="1775"/>
    <cellStyle name="40% - Accent4 2 2 2 3 2 4" xfId="2534"/>
    <cellStyle name="40% - Accent4 2 2 2 3 3" xfId="929"/>
    <cellStyle name="40% - Accent4 2 2 2 3 3 2" xfId="1940"/>
    <cellStyle name="40% - Accent4 2 2 2 3 3 3" xfId="2699"/>
    <cellStyle name="40% - Accent4 2 2 2 3 4" xfId="1610"/>
    <cellStyle name="40% - Accent4 2 2 2 3 5" xfId="2369"/>
    <cellStyle name="40% - Accent4 2 2 2 4" xfId="656"/>
    <cellStyle name="40% - Accent4 2 2 2 4 2" xfId="989"/>
    <cellStyle name="40% - Accent4 2 2 2 4 2 2" xfId="2000"/>
    <cellStyle name="40% - Accent4 2 2 2 4 2 3" xfId="2759"/>
    <cellStyle name="40% - Accent4 2 2 2 4 3" xfId="1670"/>
    <cellStyle name="40% - Accent4 2 2 2 4 4" xfId="2429"/>
    <cellStyle name="40% - Accent4 2 2 2 5" xfId="824"/>
    <cellStyle name="40% - Accent4 2 2 2 5 2" xfId="1835"/>
    <cellStyle name="40% - Accent4 2 2 2 5 3" xfId="2594"/>
    <cellStyle name="40% - Accent4 2 2 2 6" xfId="1505"/>
    <cellStyle name="40% - Accent4 2 2 2 7" xfId="2264"/>
    <cellStyle name="40% - Accent4 2 2 3" xfId="473"/>
    <cellStyle name="40% - Accent4 2 2 3 2" xfId="533"/>
    <cellStyle name="40% - Accent4 2 2 3 2 2" xfId="701"/>
    <cellStyle name="40% - Accent4 2 2 3 2 2 2" xfId="1034"/>
    <cellStyle name="40% - Accent4 2 2 3 2 2 2 2" xfId="2045"/>
    <cellStyle name="40% - Accent4 2 2 3 2 2 2 3" xfId="2804"/>
    <cellStyle name="40% - Accent4 2 2 3 2 2 3" xfId="1715"/>
    <cellStyle name="40% - Accent4 2 2 3 2 2 4" xfId="2474"/>
    <cellStyle name="40% - Accent4 2 2 3 2 3" xfId="869"/>
    <cellStyle name="40% - Accent4 2 2 3 2 3 2" xfId="1880"/>
    <cellStyle name="40% - Accent4 2 2 3 2 3 3" xfId="2639"/>
    <cellStyle name="40% - Accent4 2 2 3 2 4" xfId="1550"/>
    <cellStyle name="40% - Accent4 2 2 3 2 5" xfId="2309"/>
    <cellStyle name="40% - Accent4 2 2 3 3" xfId="578"/>
    <cellStyle name="40% - Accent4 2 2 3 3 2" xfId="746"/>
    <cellStyle name="40% - Accent4 2 2 3 3 2 2" xfId="1079"/>
    <cellStyle name="40% - Accent4 2 2 3 3 2 2 2" xfId="2090"/>
    <cellStyle name="40% - Accent4 2 2 3 3 2 2 3" xfId="2849"/>
    <cellStyle name="40% - Accent4 2 2 3 3 2 3" xfId="1760"/>
    <cellStyle name="40% - Accent4 2 2 3 3 2 4" xfId="2519"/>
    <cellStyle name="40% - Accent4 2 2 3 3 3" xfId="914"/>
    <cellStyle name="40% - Accent4 2 2 3 3 3 2" xfId="1925"/>
    <cellStyle name="40% - Accent4 2 2 3 3 3 3" xfId="2684"/>
    <cellStyle name="40% - Accent4 2 2 3 3 4" xfId="1595"/>
    <cellStyle name="40% - Accent4 2 2 3 3 5" xfId="2354"/>
    <cellStyle name="40% - Accent4 2 2 3 4" xfId="641"/>
    <cellStyle name="40% - Accent4 2 2 3 4 2" xfId="974"/>
    <cellStyle name="40% - Accent4 2 2 3 4 2 2" xfId="1985"/>
    <cellStyle name="40% - Accent4 2 2 3 4 2 3" xfId="2744"/>
    <cellStyle name="40% - Accent4 2 2 3 4 3" xfId="1655"/>
    <cellStyle name="40% - Accent4 2 2 3 4 4" xfId="2414"/>
    <cellStyle name="40% - Accent4 2 2 3 5" xfId="809"/>
    <cellStyle name="40% - Accent4 2 2 3 5 2" xfId="1820"/>
    <cellStyle name="40% - Accent4 2 2 3 5 3" xfId="2579"/>
    <cellStyle name="40% - Accent4 2 2 3 6" xfId="1490"/>
    <cellStyle name="40% - Accent4 2 2 3 7" xfId="2249"/>
    <cellStyle name="40% - Accent4 2 2 4" xfId="458"/>
    <cellStyle name="40% - Accent4 2 2 4 2" xfId="518"/>
    <cellStyle name="40% - Accent4 2 2 4 2 2" xfId="686"/>
    <cellStyle name="40% - Accent4 2 2 4 2 2 2" xfId="1019"/>
    <cellStyle name="40% - Accent4 2 2 4 2 2 2 2" xfId="2030"/>
    <cellStyle name="40% - Accent4 2 2 4 2 2 2 3" xfId="2789"/>
    <cellStyle name="40% - Accent4 2 2 4 2 2 3" xfId="1700"/>
    <cellStyle name="40% - Accent4 2 2 4 2 2 4" xfId="2459"/>
    <cellStyle name="40% - Accent4 2 2 4 2 3" xfId="854"/>
    <cellStyle name="40% - Accent4 2 2 4 2 3 2" xfId="1865"/>
    <cellStyle name="40% - Accent4 2 2 4 2 3 3" xfId="2624"/>
    <cellStyle name="40% - Accent4 2 2 4 2 4" xfId="1535"/>
    <cellStyle name="40% - Accent4 2 2 4 2 5" xfId="2294"/>
    <cellStyle name="40% - Accent4 2 2 4 3" xfId="626"/>
    <cellStyle name="40% - Accent4 2 2 4 3 2" xfId="959"/>
    <cellStyle name="40% - Accent4 2 2 4 3 2 2" xfId="1970"/>
    <cellStyle name="40% - Accent4 2 2 4 3 2 3" xfId="2729"/>
    <cellStyle name="40% - Accent4 2 2 4 3 3" xfId="1640"/>
    <cellStyle name="40% - Accent4 2 2 4 3 4" xfId="2399"/>
    <cellStyle name="40% - Accent4 2 2 4 4" xfId="794"/>
    <cellStyle name="40% - Accent4 2 2 4 4 2" xfId="1805"/>
    <cellStyle name="40% - Accent4 2 2 4 4 3" xfId="2564"/>
    <cellStyle name="40% - Accent4 2 2 4 5" xfId="1475"/>
    <cellStyle name="40% - Accent4 2 2 4 6" xfId="2234"/>
    <cellStyle name="40% - Accent4 2 2 5" xfId="503"/>
    <cellStyle name="40% - Accent4 2 2 5 2" xfId="671"/>
    <cellStyle name="40% - Accent4 2 2 5 2 2" xfId="1004"/>
    <cellStyle name="40% - Accent4 2 2 5 2 2 2" xfId="2015"/>
    <cellStyle name="40% - Accent4 2 2 5 2 2 3" xfId="2774"/>
    <cellStyle name="40% - Accent4 2 2 5 2 3" xfId="1685"/>
    <cellStyle name="40% - Accent4 2 2 5 2 4" xfId="2444"/>
    <cellStyle name="40% - Accent4 2 2 5 3" xfId="839"/>
    <cellStyle name="40% - Accent4 2 2 5 3 2" xfId="1850"/>
    <cellStyle name="40% - Accent4 2 2 5 3 3" xfId="2609"/>
    <cellStyle name="40% - Accent4 2 2 5 4" xfId="1520"/>
    <cellStyle name="40% - Accent4 2 2 5 5" xfId="2279"/>
    <cellStyle name="40% - Accent4 2 2 6" xfId="563"/>
    <cellStyle name="40% - Accent4 2 2 6 2" xfId="731"/>
    <cellStyle name="40% - Accent4 2 2 6 2 2" xfId="1064"/>
    <cellStyle name="40% - Accent4 2 2 6 2 2 2" xfId="2075"/>
    <cellStyle name="40% - Accent4 2 2 6 2 2 3" xfId="2834"/>
    <cellStyle name="40% - Accent4 2 2 6 2 3" xfId="1745"/>
    <cellStyle name="40% - Accent4 2 2 6 2 4" xfId="2504"/>
    <cellStyle name="40% - Accent4 2 2 6 3" xfId="899"/>
    <cellStyle name="40% - Accent4 2 2 6 3 2" xfId="1910"/>
    <cellStyle name="40% - Accent4 2 2 6 3 3" xfId="2669"/>
    <cellStyle name="40% - Accent4 2 2 6 4" xfId="1580"/>
    <cellStyle name="40% - Accent4 2 2 6 5" xfId="2339"/>
    <cellStyle name="40% - Accent4 2 2 7" xfId="611"/>
    <cellStyle name="40% - Accent4 2 2 7 2" xfId="944"/>
    <cellStyle name="40% - Accent4 2 2 7 2 2" xfId="1955"/>
    <cellStyle name="40% - Accent4 2 2 7 2 3" xfId="2714"/>
    <cellStyle name="40% - Accent4 2 2 7 3" xfId="1625"/>
    <cellStyle name="40% - Accent4 2 2 7 4" xfId="2384"/>
    <cellStyle name="40% - Accent4 2 2 8" xfId="779"/>
    <cellStyle name="40% - Accent4 2 2 8 2" xfId="1790"/>
    <cellStyle name="40% - Accent4 2 2 8 3" xfId="2549"/>
    <cellStyle name="40% - Accent4 2 2 9" xfId="1460"/>
    <cellStyle name="40% - Accent4 3" xfId="1143"/>
    <cellStyle name="40% - Accent4 3 2" xfId="2130"/>
    <cellStyle name="40% - Accent4 3 3" xfId="2889"/>
    <cellStyle name="40% - Accent4 4" xfId="1144"/>
    <cellStyle name="40% - Accent4 5" xfId="1283"/>
    <cellStyle name="40% - Accent5 2" xfId="336"/>
    <cellStyle name="40% - Accent5 2 2" xfId="401"/>
    <cellStyle name="40% - Accent5 2 2 10" xfId="2220"/>
    <cellStyle name="40% - Accent5 2 2 2" xfId="489"/>
    <cellStyle name="40% - Accent5 2 2 2 2" xfId="549"/>
    <cellStyle name="40% - Accent5 2 2 2 2 2" xfId="717"/>
    <cellStyle name="40% - Accent5 2 2 2 2 2 2" xfId="1050"/>
    <cellStyle name="40% - Accent5 2 2 2 2 2 2 2" xfId="2061"/>
    <cellStyle name="40% - Accent5 2 2 2 2 2 2 3" xfId="2820"/>
    <cellStyle name="40% - Accent5 2 2 2 2 2 3" xfId="1731"/>
    <cellStyle name="40% - Accent5 2 2 2 2 2 4" xfId="2490"/>
    <cellStyle name="40% - Accent5 2 2 2 2 3" xfId="885"/>
    <cellStyle name="40% - Accent5 2 2 2 2 3 2" xfId="1896"/>
    <cellStyle name="40% - Accent5 2 2 2 2 3 3" xfId="2655"/>
    <cellStyle name="40% - Accent5 2 2 2 2 4" xfId="1566"/>
    <cellStyle name="40% - Accent5 2 2 2 2 5" xfId="2325"/>
    <cellStyle name="40% - Accent5 2 2 2 3" xfId="594"/>
    <cellStyle name="40% - Accent5 2 2 2 3 2" xfId="762"/>
    <cellStyle name="40% - Accent5 2 2 2 3 2 2" xfId="1095"/>
    <cellStyle name="40% - Accent5 2 2 2 3 2 2 2" xfId="2106"/>
    <cellStyle name="40% - Accent5 2 2 2 3 2 2 3" xfId="2865"/>
    <cellStyle name="40% - Accent5 2 2 2 3 2 3" xfId="1776"/>
    <cellStyle name="40% - Accent5 2 2 2 3 2 4" xfId="2535"/>
    <cellStyle name="40% - Accent5 2 2 2 3 3" xfId="930"/>
    <cellStyle name="40% - Accent5 2 2 2 3 3 2" xfId="1941"/>
    <cellStyle name="40% - Accent5 2 2 2 3 3 3" xfId="2700"/>
    <cellStyle name="40% - Accent5 2 2 2 3 4" xfId="1611"/>
    <cellStyle name="40% - Accent5 2 2 2 3 5" xfId="2370"/>
    <cellStyle name="40% - Accent5 2 2 2 4" xfId="657"/>
    <cellStyle name="40% - Accent5 2 2 2 4 2" xfId="990"/>
    <cellStyle name="40% - Accent5 2 2 2 4 2 2" xfId="2001"/>
    <cellStyle name="40% - Accent5 2 2 2 4 2 3" xfId="2760"/>
    <cellStyle name="40% - Accent5 2 2 2 4 3" xfId="1671"/>
    <cellStyle name="40% - Accent5 2 2 2 4 4" xfId="2430"/>
    <cellStyle name="40% - Accent5 2 2 2 5" xfId="825"/>
    <cellStyle name="40% - Accent5 2 2 2 5 2" xfId="1836"/>
    <cellStyle name="40% - Accent5 2 2 2 5 3" xfId="2595"/>
    <cellStyle name="40% - Accent5 2 2 2 6" xfId="1506"/>
    <cellStyle name="40% - Accent5 2 2 2 7" xfId="2265"/>
    <cellStyle name="40% - Accent5 2 2 3" xfId="474"/>
    <cellStyle name="40% - Accent5 2 2 3 2" xfId="534"/>
    <cellStyle name="40% - Accent5 2 2 3 2 2" xfId="702"/>
    <cellStyle name="40% - Accent5 2 2 3 2 2 2" xfId="1035"/>
    <cellStyle name="40% - Accent5 2 2 3 2 2 2 2" xfId="2046"/>
    <cellStyle name="40% - Accent5 2 2 3 2 2 2 3" xfId="2805"/>
    <cellStyle name="40% - Accent5 2 2 3 2 2 3" xfId="1716"/>
    <cellStyle name="40% - Accent5 2 2 3 2 2 4" xfId="2475"/>
    <cellStyle name="40% - Accent5 2 2 3 2 3" xfId="870"/>
    <cellStyle name="40% - Accent5 2 2 3 2 3 2" xfId="1881"/>
    <cellStyle name="40% - Accent5 2 2 3 2 3 3" xfId="2640"/>
    <cellStyle name="40% - Accent5 2 2 3 2 4" xfId="1551"/>
    <cellStyle name="40% - Accent5 2 2 3 2 5" xfId="2310"/>
    <cellStyle name="40% - Accent5 2 2 3 3" xfId="579"/>
    <cellStyle name="40% - Accent5 2 2 3 3 2" xfId="747"/>
    <cellStyle name="40% - Accent5 2 2 3 3 2 2" xfId="1080"/>
    <cellStyle name="40% - Accent5 2 2 3 3 2 2 2" xfId="2091"/>
    <cellStyle name="40% - Accent5 2 2 3 3 2 2 3" xfId="2850"/>
    <cellStyle name="40% - Accent5 2 2 3 3 2 3" xfId="1761"/>
    <cellStyle name="40% - Accent5 2 2 3 3 2 4" xfId="2520"/>
    <cellStyle name="40% - Accent5 2 2 3 3 3" xfId="915"/>
    <cellStyle name="40% - Accent5 2 2 3 3 3 2" xfId="1926"/>
    <cellStyle name="40% - Accent5 2 2 3 3 3 3" xfId="2685"/>
    <cellStyle name="40% - Accent5 2 2 3 3 4" xfId="1596"/>
    <cellStyle name="40% - Accent5 2 2 3 3 5" xfId="2355"/>
    <cellStyle name="40% - Accent5 2 2 3 4" xfId="642"/>
    <cellStyle name="40% - Accent5 2 2 3 4 2" xfId="975"/>
    <cellStyle name="40% - Accent5 2 2 3 4 2 2" xfId="1986"/>
    <cellStyle name="40% - Accent5 2 2 3 4 2 3" xfId="2745"/>
    <cellStyle name="40% - Accent5 2 2 3 4 3" xfId="1656"/>
    <cellStyle name="40% - Accent5 2 2 3 4 4" xfId="2415"/>
    <cellStyle name="40% - Accent5 2 2 3 5" xfId="810"/>
    <cellStyle name="40% - Accent5 2 2 3 5 2" xfId="1821"/>
    <cellStyle name="40% - Accent5 2 2 3 5 3" xfId="2580"/>
    <cellStyle name="40% - Accent5 2 2 3 6" xfId="1491"/>
    <cellStyle name="40% - Accent5 2 2 3 7" xfId="2250"/>
    <cellStyle name="40% - Accent5 2 2 4" xfId="459"/>
    <cellStyle name="40% - Accent5 2 2 4 2" xfId="519"/>
    <cellStyle name="40% - Accent5 2 2 4 2 2" xfId="687"/>
    <cellStyle name="40% - Accent5 2 2 4 2 2 2" xfId="1020"/>
    <cellStyle name="40% - Accent5 2 2 4 2 2 2 2" xfId="2031"/>
    <cellStyle name="40% - Accent5 2 2 4 2 2 2 3" xfId="2790"/>
    <cellStyle name="40% - Accent5 2 2 4 2 2 3" xfId="1701"/>
    <cellStyle name="40% - Accent5 2 2 4 2 2 4" xfId="2460"/>
    <cellStyle name="40% - Accent5 2 2 4 2 3" xfId="855"/>
    <cellStyle name="40% - Accent5 2 2 4 2 3 2" xfId="1866"/>
    <cellStyle name="40% - Accent5 2 2 4 2 3 3" xfId="2625"/>
    <cellStyle name="40% - Accent5 2 2 4 2 4" xfId="1536"/>
    <cellStyle name="40% - Accent5 2 2 4 2 5" xfId="2295"/>
    <cellStyle name="40% - Accent5 2 2 4 3" xfId="627"/>
    <cellStyle name="40% - Accent5 2 2 4 3 2" xfId="960"/>
    <cellStyle name="40% - Accent5 2 2 4 3 2 2" xfId="1971"/>
    <cellStyle name="40% - Accent5 2 2 4 3 2 3" xfId="2730"/>
    <cellStyle name="40% - Accent5 2 2 4 3 3" xfId="1641"/>
    <cellStyle name="40% - Accent5 2 2 4 3 4" xfId="2400"/>
    <cellStyle name="40% - Accent5 2 2 4 4" xfId="795"/>
    <cellStyle name="40% - Accent5 2 2 4 4 2" xfId="1806"/>
    <cellStyle name="40% - Accent5 2 2 4 4 3" xfId="2565"/>
    <cellStyle name="40% - Accent5 2 2 4 5" xfId="1476"/>
    <cellStyle name="40% - Accent5 2 2 4 6" xfId="2235"/>
    <cellStyle name="40% - Accent5 2 2 5" xfId="504"/>
    <cellStyle name="40% - Accent5 2 2 5 2" xfId="672"/>
    <cellStyle name="40% - Accent5 2 2 5 2 2" xfId="1005"/>
    <cellStyle name="40% - Accent5 2 2 5 2 2 2" xfId="2016"/>
    <cellStyle name="40% - Accent5 2 2 5 2 2 3" xfId="2775"/>
    <cellStyle name="40% - Accent5 2 2 5 2 3" xfId="1686"/>
    <cellStyle name="40% - Accent5 2 2 5 2 4" xfId="2445"/>
    <cellStyle name="40% - Accent5 2 2 5 3" xfId="840"/>
    <cellStyle name="40% - Accent5 2 2 5 3 2" xfId="1851"/>
    <cellStyle name="40% - Accent5 2 2 5 3 3" xfId="2610"/>
    <cellStyle name="40% - Accent5 2 2 5 4" xfId="1521"/>
    <cellStyle name="40% - Accent5 2 2 5 5" xfId="2280"/>
    <cellStyle name="40% - Accent5 2 2 6" xfId="564"/>
    <cellStyle name="40% - Accent5 2 2 6 2" xfId="732"/>
    <cellStyle name="40% - Accent5 2 2 6 2 2" xfId="1065"/>
    <cellStyle name="40% - Accent5 2 2 6 2 2 2" xfId="2076"/>
    <cellStyle name="40% - Accent5 2 2 6 2 2 3" xfId="2835"/>
    <cellStyle name="40% - Accent5 2 2 6 2 3" xfId="1746"/>
    <cellStyle name="40% - Accent5 2 2 6 2 4" xfId="2505"/>
    <cellStyle name="40% - Accent5 2 2 6 3" xfId="900"/>
    <cellStyle name="40% - Accent5 2 2 6 3 2" xfId="1911"/>
    <cellStyle name="40% - Accent5 2 2 6 3 3" xfId="2670"/>
    <cellStyle name="40% - Accent5 2 2 6 4" xfId="1581"/>
    <cellStyle name="40% - Accent5 2 2 6 5" xfId="2340"/>
    <cellStyle name="40% - Accent5 2 2 7" xfId="612"/>
    <cellStyle name="40% - Accent5 2 2 7 2" xfId="945"/>
    <cellStyle name="40% - Accent5 2 2 7 2 2" xfId="1956"/>
    <cellStyle name="40% - Accent5 2 2 7 2 3" xfId="2715"/>
    <cellStyle name="40% - Accent5 2 2 7 3" xfId="1626"/>
    <cellStyle name="40% - Accent5 2 2 7 4" xfId="2385"/>
    <cellStyle name="40% - Accent5 2 2 8" xfId="780"/>
    <cellStyle name="40% - Accent5 2 2 8 2" xfId="1791"/>
    <cellStyle name="40% - Accent5 2 2 8 3" xfId="2550"/>
    <cellStyle name="40% - Accent5 2 2 9" xfId="1461"/>
    <cellStyle name="40% - Accent5 3" xfId="1145"/>
    <cellStyle name="40% - Accent5 3 2" xfId="2131"/>
    <cellStyle name="40% - Accent5 3 3" xfId="2890"/>
    <cellStyle name="40% - Accent5 4" xfId="1146"/>
    <cellStyle name="40% - Accent5 5" xfId="1284"/>
    <cellStyle name="40% - Accent6 2" xfId="337"/>
    <cellStyle name="40% - Accent6 2 2" xfId="402"/>
    <cellStyle name="40% - Accent6 2 2 10" xfId="2221"/>
    <cellStyle name="40% - Accent6 2 2 2" xfId="490"/>
    <cellStyle name="40% - Accent6 2 2 2 2" xfId="550"/>
    <cellStyle name="40% - Accent6 2 2 2 2 2" xfId="718"/>
    <cellStyle name="40% - Accent6 2 2 2 2 2 2" xfId="1051"/>
    <cellStyle name="40% - Accent6 2 2 2 2 2 2 2" xfId="2062"/>
    <cellStyle name="40% - Accent6 2 2 2 2 2 2 3" xfId="2821"/>
    <cellStyle name="40% - Accent6 2 2 2 2 2 3" xfId="1732"/>
    <cellStyle name="40% - Accent6 2 2 2 2 2 4" xfId="2491"/>
    <cellStyle name="40% - Accent6 2 2 2 2 3" xfId="886"/>
    <cellStyle name="40% - Accent6 2 2 2 2 3 2" xfId="1897"/>
    <cellStyle name="40% - Accent6 2 2 2 2 3 3" xfId="2656"/>
    <cellStyle name="40% - Accent6 2 2 2 2 4" xfId="1567"/>
    <cellStyle name="40% - Accent6 2 2 2 2 5" xfId="2326"/>
    <cellStyle name="40% - Accent6 2 2 2 3" xfId="595"/>
    <cellStyle name="40% - Accent6 2 2 2 3 2" xfId="763"/>
    <cellStyle name="40% - Accent6 2 2 2 3 2 2" xfId="1096"/>
    <cellStyle name="40% - Accent6 2 2 2 3 2 2 2" xfId="2107"/>
    <cellStyle name="40% - Accent6 2 2 2 3 2 2 3" xfId="2866"/>
    <cellStyle name="40% - Accent6 2 2 2 3 2 3" xfId="1777"/>
    <cellStyle name="40% - Accent6 2 2 2 3 2 4" xfId="2536"/>
    <cellStyle name="40% - Accent6 2 2 2 3 3" xfId="931"/>
    <cellStyle name="40% - Accent6 2 2 2 3 3 2" xfId="1942"/>
    <cellStyle name="40% - Accent6 2 2 2 3 3 3" xfId="2701"/>
    <cellStyle name="40% - Accent6 2 2 2 3 4" xfId="1612"/>
    <cellStyle name="40% - Accent6 2 2 2 3 5" xfId="2371"/>
    <cellStyle name="40% - Accent6 2 2 2 4" xfId="658"/>
    <cellStyle name="40% - Accent6 2 2 2 4 2" xfId="991"/>
    <cellStyle name="40% - Accent6 2 2 2 4 2 2" xfId="2002"/>
    <cellStyle name="40% - Accent6 2 2 2 4 2 3" xfId="2761"/>
    <cellStyle name="40% - Accent6 2 2 2 4 3" xfId="1672"/>
    <cellStyle name="40% - Accent6 2 2 2 4 4" xfId="2431"/>
    <cellStyle name="40% - Accent6 2 2 2 5" xfId="826"/>
    <cellStyle name="40% - Accent6 2 2 2 5 2" xfId="1837"/>
    <cellStyle name="40% - Accent6 2 2 2 5 3" xfId="2596"/>
    <cellStyle name="40% - Accent6 2 2 2 6" xfId="1507"/>
    <cellStyle name="40% - Accent6 2 2 2 7" xfId="2266"/>
    <cellStyle name="40% - Accent6 2 2 3" xfId="475"/>
    <cellStyle name="40% - Accent6 2 2 3 2" xfId="535"/>
    <cellStyle name="40% - Accent6 2 2 3 2 2" xfId="703"/>
    <cellStyle name="40% - Accent6 2 2 3 2 2 2" xfId="1036"/>
    <cellStyle name="40% - Accent6 2 2 3 2 2 2 2" xfId="2047"/>
    <cellStyle name="40% - Accent6 2 2 3 2 2 2 3" xfId="2806"/>
    <cellStyle name="40% - Accent6 2 2 3 2 2 3" xfId="1717"/>
    <cellStyle name="40% - Accent6 2 2 3 2 2 4" xfId="2476"/>
    <cellStyle name="40% - Accent6 2 2 3 2 3" xfId="871"/>
    <cellStyle name="40% - Accent6 2 2 3 2 3 2" xfId="1882"/>
    <cellStyle name="40% - Accent6 2 2 3 2 3 3" xfId="2641"/>
    <cellStyle name="40% - Accent6 2 2 3 2 4" xfId="1552"/>
    <cellStyle name="40% - Accent6 2 2 3 2 5" xfId="2311"/>
    <cellStyle name="40% - Accent6 2 2 3 3" xfId="580"/>
    <cellStyle name="40% - Accent6 2 2 3 3 2" xfId="748"/>
    <cellStyle name="40% - Accent6 2 2 3 3 2 2" xfId="1081"/>
    <cellStyle name="40% - Accent6 2 2 3 3 2 2 2" xfId="2092"/>
    <cellStyle name="40% - Accent6 2 2 3 3 2 2 3" xfId="2851"/>
    <cellStyle name="40% - Accent6 2 2 3 3 2 3" xfId="1762"/>
    <cellStyle name="40% - Accent6 2 2 3 3 2 4" xfId="2521"/>
    <cellStyle name="40% - Accent6 2 2 3 3 3" xfId="916"/>
    <cellStyle name="40% - Accent6 2 2 3 3 3 2" xfId="1927"/>
    <cellStyle name="40% - Accent6 2 2 3 3 3 3" xfId="2686"/>
    <cellStyle name="40% - Accent6 2 2 3 3 4" xfId="1597"/>
    <cellStyle name="40% - Accent6 2 2 3 3 5" xfId="2356"/>
    <cellStyle name="40% - Accent6 2 2 3 4" xfId="643"/>
    <cellStyle name="40% - Accent6 2 2 3 4 2" xfId="976"/>
    <cellStyle name="40% - Accent6 2 2 3 4 2 2" xfId="1987"/>
    <cellStyle name="40% - Accent6 2 2 3 4 2 3" xfId="2746"/>
    <cellStyle name="40% - Accent6 2 2 3 4 3" xfId="1657"/>
    <cellStyle name="40% - Accent6 2 2 3 4 4" xfId="2416"/>
    <cellStyle name="40% - Accent6 2 2 3 5" xfId="811"/>
    <cellStyle name="40% - Accent6 2 2 3 5 2" xfId="1822"/>
    <cellStyle name="40% - Accent6 2 2 3 5 3" xfId="2581"/>
    <cellStyle name="40% - Accent6 2 2 3 6" xfId="1492"/>
    <cellStyle name="40% - Accent6 2 2 3 7" xfId="2251"/>
    <cellStyle name="40% - Accent6 2 2 4" xfId="460"/>
    <cellStyle name="40% - Accent6 2 2 4 2" xfId="520"/>
    <cellStyle name="40% - Accent6 2 2 4 2 2" xfId="688"/>
    <cellStyle name="40% - Accent6 2 2 4 2 2 2" xfId="1021"/>
    <cellStyle name="40% - Accent6 2 2 4 2 2 2 2" xfId="2032"/>
    <cellStyle name="40% - Accent6 2 2 4 2 2 2 3" xfId="2791"/>
    <cellStyle name="40% - Accent6 2 2 4 2 2 3" xfId="1702"/>
    <cellStyle name="40% - Accent6 2 2 4 2 2 4" xfId="2461"/>
    <cellStyle name="40% - Accent6 2 2 4 2 3" xfId="856"/>
    <cellStyle name="40% - Accent6 2 2 4 2 3 2" xfId="1867"/>
    <cellStyle name="40% - Accent6 2 2 4 2 3 3" xfId="2626"/>
    <cellStyle name="40% - Accent6 2 2 4 2 4" xfId="1537"/>
    <cellStyle name="40% - Accent6 2 2 4 2 5" xfId="2296"/>
    <cellStyle name="40% - Accent6 2 2 4 3" xfId="628"/>
    <cellStyle name="40% - Accent6 2 2 4 3 2" xfId="961"/>
    <cellStyle name="40% - Accent6 2 2 4 3 2 2" xfId="1972"/>
    <cellStyle name="40% - Accent6 2 2 4 3 2 3" xfId="2731"/>
    <cellStyle name="40% - Accent6 2 2 4 3 3" xfId="1642"/>
    <cellStyle name="40% - Accent6 2 2 4 3 4" xfId="2401"/>
    <cellStyle name="40% - Accent6 2 2 4 4" xfId="796"/>
    <cellStyle name="40% - Accent6 2 2 4 4 2" xfId="1807"/>
    <cellStyle name="40% - Accent6 2 2 4 4 3" xfId="2566"/>
    <cellStyle name="40% - Accent6 2 2 4 5" xfId="1477"/>
    <cellStyle name="40% - Accent6 2 2 4 6" xfId="2236"/>
    <cellStyle name="40% - Accent6 2 2 5" xfId="505"/>
    <cellStyle name="40% - Accent6 2 2 5 2" xfId="673"/>
    <cellStyle name="40% - Accent6 2 2 5 2 2" xfId="1006"/>
    <cellStyle name="40% - Accent6 2 2 5 2 2 2" xfId="2017"/>
    <cellStyle name="40% - Accent6 2 2 5 2 2 3" xfId="2776"/>
    <cellStyle name="40% - Accent6 2 2 5 2 3" xfId="1687"/>
    <cellStyle name="40% - Accent6 2 2 5 2 4" xfId="2446"/>
    <cellStyle name="40% - Accent6 2 2 5 3" xfId="841"/>
    <cellStyle name="40% - Accent6 2 2 5 3 2" xfId="1852"/>
    <cellStyle name="40% - Accent6 2 2 5 3 3" xfId="2611"/>
    <cellStyle name="40% - Accent6 2 2 5 4" xfId="1522"/>
    <cellStyle name="40% - Accent6 2 2 5 5" xfId="2281"/>
    <cellStyle name="40% - Accent6 2 2 6" xfId="565"/>
    <cellStyle name="40% - Accent6 2 2 6 2" xfId="733"/>
    <cellStyle name="40% - Accent6 2 2 6 2 2" xfId="1066"/>
    <cellStyle name="40% - Accent6 2 2 6 2 2 2" xfId="2077"/>
    <cellStyle name="40% - Accent6 2 2 6 2 2 3" xfId="2836"/>
    <cellStyle name="40% - Accent6 2 2 6 2 3" xfId="1747"/>
    <cellStyle name="40% - Accent6 2 2 6 2 4" xfId="2506"/>
    <cellStyle name="40% - Accent6 2 2 6 3" xfId="901"/>
    <cellStyle name="40% - Accent6 2 2 6 3 2" xfId="1912"/>
    <cellStyle name="40% - Accent6 2 2 6 3 3" xfId="2671"/>
    <cellStyle name="40% - Accent6 2 2 6 4" xfId="1582"/>
    <cellStyle name="40% - Accent6 2 2 6 5" xfId="2341"/>
    <cellStyle name="40% - Accent6 2 2 7" xfId="613"/>
    <cellStyle name="40% - Accent6 2 2 7 2" xfId="946"/>
    <cellStyle name="40% - Accent6 2 2 7 2 2" xfId="1957"/>
    <cellStyle name="40% - Accent6 2 2 7 2 3" xfId="2716"/>
    <cellStyle name="40% - Accent6 2 2 7 3" xfId="1627"/>
    <cellStyle name="40% - Accent6 2 2 7 4" xfId="2386"/>
    <cellStyle name="40% - Accent6 2 2 8" xfId="781"/>
    <cellStyle name="40% - Accent6 2 2 8 2" xfId="1792"/>
    <cellStyle name="40% - Accent6 2 2 8 3" xfId="2551"/>
    <cellStyle name="40% - Accent6 2 2 9" xfId="1462"/>
    <cellStyle name="40% - Accent6 3" xfId="1147"/>
    <cellStyle name="40% - Accent6 3 2" xfId="2132"/>
    <cellStyle name="40% - Accent6 3 3" xfId="2891"/>
    <cellStyle name="40% - Accent6 4" xfId="1148"/>
    <cellStyle name="40% - Accent6 5" xfId="1285"/>
    <cellStyle name="60% - Accent1 2" xfId="338"/>
    <cellStyle name="60% - Accent1 2 2" xfId="403"/>
    <cellStyle name="60% - Accent1 3" xfId="1149"/>
    <cellStyle name="60% - Accent1 4" xfId="1150"/>
    <cellStyle name="60% - Accent1 5" xfId="1286"/>
    <cellStyle name="60% - Accent2 2" xfId="339"/>
    <cellStyle name="60% - Accent2 2 2" xfId="404"/>
    <cellStyle name="60% - Accent2 3" xfId="1151"/>
    <cellStyle name="60% - Accent2 4" xfId="1152"/>
    <cellStyle name="60% - Accent2 5" xfId="1287"/>
    <cellStyle name="60% - Accent3 2" xfId="340"/>
    <cellStyle name="60% - Accent3 2 2" xfId="405"/>
    <cellStyle name="60% - Accent3 3" xfId="1153"/>
    <cellStyle name="60% - Accent3 4" xfId="1154"/>
    <cellStyle name="60% - Accent3 5" xfId="1288"/>
    <cellStyle name="60% - Accent4 2" xfId="341"/>
    <cellStyle name="60% - Accent4 2 2" xfId="406"/>
    <cellStyle name="60% - Accent4 3" xfId="1155"/>
    <cellStyle name="60% - Accent4 4" xfId="1156"/>
    <cellStyle name="60% - Accent4 5" xfId="1289"/>
    <cellStyle name="60% - Accent5 2" xfId="342"/>
    <cellStyle name="60% - Accent5 2 2" xfId="407"/>
    <cellStyle name="60% - Accent5 3" xfId="1157"/>
    <cellStyle name="60% - Accent5 4" xfId="1158"/>
    <cellStyle name="60% - Accent5 5" xfId="1290"/>
    <cellStyle name="60% - Accent6 2" xfId="343"/>
    <cellStyle name="60% - Accent6 2 2" xfId="408"/>
    <cellStyle name="60% - Accent6 3" xfId="1159"/>
    <cellStyle name="60% - Accent6 4" xfId="1160"/>
    <cellStyle name="60% - Accent6 5" xfId="1291"/>
    <cellStyle name="Accent1 2" xfId="344"/>
    <cellStyle name="Accent1 2 2" xfId="409"/>
    <cellStyle name="Accent1 3" xfId="1161"/>
    <cellStyle name="Accent1 4" xfId="1162"/>
    <cellStyle name="Accent1 5" xfId="1292"/>
    <cellStyle name="Accent2 2" xfId="345"/>
    <cellStyle name="Accent2 2 2" xfId="410"/>
    <cellStyle name="Accent2 3" xfId="1163"/>
    <cellStyle name="Accent2 4" xfId="1164"/>
    <cellStyle name="Accent2 5" xfId="1293"/>
    <cellStyle name="Accent3 2" xfId="346"/>
    <cellStyle name="Accent3 2 2" xfId="411"/>
    <cellStyle name="Accent3 3" xfId="1165"/>
    <cellStyle name="Accent3 4" xfId="1166"/>
    <cellStyle name="Accent3 5" xfId="1294"/>
    <cellStyle name="Accent4 2" xfId="347"/>
    <cellStyle name="Accent4 2 2" xfId="412"/>
    <cellStyle name="Accent4 3" xfId="1167"/>
    <cellStyle name="Accent4 4" xfId="1168"/>
    <cellStyle name="Accent4 5" xfId="1295"/>
    <cellStyle name="Accent5 2" xfId="348"/>
    <cellStyle name="Accent5 2 2" xfId="413"/>
    <cellStyle name="Accent5 3" xfId="1169"/>
    <cellStyle name="Accent5 4" xfId="1170"/>
    <cellStyle name="Accent5 5" xfId="1296"/>
    <cellStyle name="Accent6 2" xfId="349"/>
    <cellStyle name="Accent6 2 2" xfId="414"/>
    <cellStyle name="Accent6 3" xfId="1171"/>
    <cellStyle name="Accent6 4" xfId="1172"/>
    <cellStyle name="Accent6 5" xfId="1297"/>
    <cellStyle name="Bad 2" xfId="350"/>
    <cellStyle name="Bad 2 2" xfId="415"/>
    <cellStyle name="Bad 3" xfId="1173"/>
    <cellStyle name="Bad 4" xfId="1174"/>
    <cellStyle name="Bad 5" xfId="1298"/>
    <cellStyle name="Calculation 2" xfId="351"/>
    <cellStyle name="Calculation 2 2" xfId="416"/>
    <cellStyle name="Calculation 2 3" xfId="1338"/>
    <cellStyle name="Calculation 3" xfId="1175"/>
    <cellStyle name="Calculation 4" xfId="1176"/>
    <cellStyle name="Calculation 4 2" xfId="1346"/>
    <cellStyle name="Calculation 5" xfId="1299"/>
    <cellStyle name="Calculation 5 2" xfId="2165"/>
    <cellStyle name="Centered Heading" xfId="1"/>
    <cellStyle name="Check Cell 2" xfId="352"/>
    <cellStyle name="Check Cell 2 2" xfId="417"/>
    <cellStyle name="Check Cell 3" xfId="1177"/>
    <cellStyle name="Check Cell 4" xfId="1178"/>
    <cellStyle name="Check Cell 5" xfId="1300"/>
    <cellStyle name="ColumnHeading" xfId="234"/>
    <cellStyle name="Comma" xfId="2" builtinId="3"/>
    <cellStyle name="Comma 10" xfId="94"/>
    <cellStyle name="Comma 10 2" xfId="139"/>
    <cellStyle name="Comma 10 3" xfId="1302"/>
    <cellStyle name="Comma 11" xfId="112"/>
    <cellStyle name="Comma 11 2" xfId="1099"/>
    <cellStyle name="Comma 11 2 2" xfId="2110"/>
    <cellStyle name="Comma 11 2 3" xfId="2869"/>
    <cellStyle name="Comma 11 3" xfId="1303"/>
    <cellStyle name="Comma 11 4" xfId="1358"/>
    <cellStyle name="Comma 12" xfId="90"/>
    <cellStyle name="Comma 12 2" xfId="235"/>
    <cellStyle name="Comma 12 2 2" xfId="1384"/>
    <cellStyle name="Comma 12 2 3" xfId="2207"/>
    <cellStyle name="Comma 12 3" xfId="1304"/>
    <cellStyle name="Comma 13" xfId="91"/>
    <cellStyle name="Comma 13 2" xfId="1103"/>
    <cellStyle name="Comma 13 3" xfId="1305"/>
    <cellStyle name="Comma 14" xfId="114"/>
    <cellStyle name="Comma 14 2" xfId="1111"/>
    <cellStyle name="Comma 14 2 2" xfId="2114"/>
    <cellStyle name="Comma 14 2 3" xfId="2873"/>
    <cellStyle name="Comma 14 3" xfId="1360"/>
    <cellStyle name="Comma 15" xfId="118"/>
    <cellStyle name="Comma 15 2" xfId="1115"/>
    <cellStyle name="Comma 15 2 2" xfId="2116"/>
    <cellStyle name="Comma 15 2 3" xfId="2875"/>
    <cellStyle name="Comma 15 3" xfId="1364"/>
    <cellStyle name="Comma 16" xfId="121"/>
    <cellStyle name="Comma 16 2" xfId="1118"/>
    <cellStyle name="Comma 16 2 2" xfId="2118"/>
    <cellStyle name="Comma 16 2 3" xfId="2877"/>
    <cellStyle name="Comma 16 3" xfId="1366"/>
    <cellStyle name="Comma 17" xfId="123"/>
    <cellStyle name="Comma 17 2" xfId="1123"/>
    <cellStyle name="Comma 17 2 2" xfId="2120"/>
    <cellStyle name="Comma 17 2 3" xfId="2879"/>
    <cellStyle name="Comma 17 3" xfId="1368"/>
    <cellStyle name="Comma 18" xfId="125"/>
    <cellStyle name="Comma 18 2" xfId="1216"/>
    <cellStyle name="Comma 18 2 2" xfId="2137"/>
    <cellStyle name="Comma 18 2 3" xfId="2896"/>
    <cellStyle name="Comma 18 3" xfId="1370"/>
    <cellStyle name="Comma 19" xfId="131"/>
    <cellStyle name="Comma 19 2" xfId="1219"/>
    <cellStyle name="Comma 19 2 2" xfId="2139"/>
    <cellStyle name="Comma 19 2 3" xfId="2898"/>
    <cellStyle name="Comma 19 3" xfId="1373"/>
    <cellStyle name="Comma 2" xfId="3"/>
    <cellStyle name="Comma 2 2" xfId="140"/>
    <cellStyle name="Comma 2 3" xfId="318"/>
    <cellStyle name="Comma 2 4" xfId="353"/>
    <cellStyle name="Comma 2 5" xfId="382"/>
    <cellStyle name="Comma 2 6" xfId="1306"/>
    <cellStyle name="Comma 2 6 2" xfId="2167"/>
    <cellStyle name="Comma 20" xfId="133"/>
    <cellStyle name="Comma 20 2" xfId="1221"/>
    <cellStyle name="Comma 20 2 2" xfId="2141"/>
    <cellStyle name="Comma 20 2 3" xfId="2900"/>
    <cellStyle name="Comma 20 3" xfId="1375"/>
    <cellStyle name="Comma 21" xfId="135"/>
    <cellStyle name="Comma 21 2" xfId="1228"/>
    <cellStyle name="Comma 21 2 2" xfId="2144"/>
    <cellStyle name="Comma 21 2 3" xfId="2903"/>
    <cellStyle name="Comma 21 3" xfId="1377"/>
    <cellStyle name="Comma 22" xfId="137"/>
    <cellStyle name="Comma 22 2" xfId="1230"/>
    <cellStyle name="Comma 22 2 2" xfId="2146"/>
    <cellStyle name="Comma 22 2 3" xfId="2905"/>
    <cellStyle name="Comma 22 3" xfId="1379"/>
    <cellStyle name="Comma 23" xfId="231"/>
    <cellStyle name="Comma 23 2" xfId="1233"/>
    <cellStyle name="Comma 23 2 2" xfId="2148"/>
    <cellStyle name="Comma 23 2 3" xfId="2907"/>
    <cellStyle name="Comma 23 3" xfId="1381"/>
    <cellStyle name="Comma 24" xfId="233"/>
    <cellStyle name="Comma 24 2" xfId="1236"/>
    <cellStyle name="Comma 24 2 2" xfId="2150"/>
    <cellStyle name="Comma 24 2 3" xfId="2909"/>
    <cellStyle name="Comma 24 3" xfId="1383"/>
    <cellStyle name="Comma 25" xfId="249"/>
    <cellStyle name="Comma 25 2" xfId="1239"/>
    <cellStyle name="Comma 25 2 2" xfId="2152"/>
    <cellStyle name="Comma 25 2 3" xfId="2911"/>
    <cellStyle name="Comma 25 3" xfId="1385"/>
    <cellStyle name="Comma 26" xfId="251"/>
    <cellStyle name="Comma 26 2" xfId="1246"/>
    <cellStyle name="Comma 26 2 2" xfId="2154"/>
    <cellStyle name="Comma 26 2 3" xfId="2913"/>
    <cellStyle name="Comma 26 3" xfId="1387"/>
    <cellStyle name="Comma 27" xfId="253"/>
    <cellStyle name="Comma 27 2" xfId="1254"/>
    <cellStyle name="Comma 27 2 2" xfId="2156"/>
    <cellStyle name="Comma 27 2 3" xfId="2915"/>
    <cellStyle name="Comma 27 3" xfId="1389"/>
    <cellStyle name="Comma 28" xfId="255"/>
    <cellStyle name="Comma 28 2" xfId="1264"/>
    <cellStyle name="Comma 28 2 2" xfId="2158"/>
    <cellStyle name="Comma 28 2 3" xfId="2917"/>
    <cellStyle name="Comma 28 3" xfId="1391"/>
    <cellStyle name="Comma 29" xfId="256"/>
    <cellStyle name="Comma 29 2" xfId="1349"/>
    <cellStyle name="Comma 29 2 2" xfId="2190"/>
    <cellStyle name="Comma 29 2 3" xfId="2924"/>
    <cellStyle name="Comma 29 3" xfId="1392"/>
    <cellStyle name="Comma 3" xfId="4"/>
    <cellStyle name="Comma 3 2" xfId="119"/>
    <cellStyle name="Comma 3 2 2" xfId="142"/>
    <cellStyle name="Comma 3 2 2 2" xfId="379"/>
    <cellStyle name="Comma 3 3" xfId="141"/>
    <cellStyle name="Comma 3_SIR 2012 Feb FP Recon" xfId="418"/>
    <cellStyle name="Comma 30" xfId="258"/>
    <cellStyle name="Comma 30 2" xfId="1353"/>
    <cellStyle name="Comma 30 2 2" xfId="2192"/>
    <cellStyle name="Comma 30 2 3" xfId="2926"/>
    <cellStyle name="Comma 30 3" xfId="1394"/>
    <cellStyle name="Comma 31" xfId="260"/>
    <cellStyle name="Comma 31 2" xfId="1396"/>
    <cellStyle name="Comma 32" xfId="262"/>
    <cellStyle name="Comma 32 2" xfId="1398"/>
    <cellStyle name="Comma 33" xfId="264"/>
    <cellStyle name="Comma 33 2" xfId="1400"/>
    <cellStyle name="Comma 34" xfId="268"/>
    <cellStyle name="Comma 34 2" xfId="1403"/>
    <cellStyle name="Comma 35" xfId="270"/>
    <cellStyle name="Comma 35 2" xfId="1405"/>
    <cellStyle name="Comma 36" xfId="272"/>
    <cellStyle name="Comma 36 2" xfId="1407"/>
    <cellStyle name="Comma 37" xfId="274"/>
    <cellStyle name="Comma 37 2" xfId="1409"/>
    <cellStyle name="Comma 38" xfId="276"/>
    <cellStyle name="Comma 38 2" xfId="1411"/>
    <cellStyle name="Comma 39" xfId="278"/>
    <cellStyle name="Comma 39 2" xfId="1413"/>
    <cellStyle name="Comma 4" xfId="5"/>
    <cellStyle name="Comma 4 2" xfId="127"/>
    <cellStyle name="Comma 4 2 2" xfId="354"/>
    <cellStyle name="Comma 4 3" xfId="597"/>
    <cellStyle name="Comma 4 3 2" xfId="765"/>
    <cellStyle name="Comma 4 4" xfId="323"/>
    <cellStyle name="Comma 4 5" xfId="1331"/>
    <cellStyle name="Comma 40" xfId="280"/>
    <cellStyle name="Comma 40 2" xfId="1415"/>
    <cellStyle name="Comma 41" xfId="282"/>
    <cellStyle name="Comma 41 2" xfId="1417"/>
    <cellStyle name="Comma 42" xfId="284"/>
    <cellStyle name="Comma 42 2" xfId="1419"/>
    <cellStyle name="Comma 43" xfId="287"/>
    <cellStyle name="Comma 43 2" xfId="1421"/>
    <cellStyle name="Comma 44" xfId="289"/>
    <cellStyle name="Comma 44 2" xfId="1423"/>
    <cellStyle name="Comma 45" xfId="291"/>
    <cellStyle name="Comma 45 2" xfId="1425"/>
    <cellStyle name="Comma 46" xfId="294"/>
    <cellStyle name="Comma 46 2" xfId="1428"/>
    <cellStyle name="Comma 47" xfId="297"/>
    <cellStyle name="Comma 47 2" xfId="1431"/>
    <cellStyle name="Comma 48" xfId="299"/>
    <cellStyle name="Comma 48 2" xfId="1433"/>
    <cellStyle name="Comma 49" xfId="302"/>
    <cellStyle name="Comma 49 2" xfId="1435"/>
    <cellStyle name="Comma 5" xfId="6"/>
    <cellStyle name="Comma 5 2" xfId="144"/>
    <cellStyle name="Comma 5 2 2" xfId="419"/>
    <cellStyle name="Comma 5 3" xfId="143"/>
    <cellStyle name="Comma 5 4" xfId="355"/>
    <cellStyle name="Comma 5 5" xfId="1307"/>
    <cellStyle name="Comma 5 5 2" xfId="2168"/>
    <cellStyle name="Comma 50" xfId="305"/>
    <cellStyle name="Comma 50 2" xfId="1438"/>
    <cellStyle name="Comma 51" xfId="307"/>
    <cellStyle name="Comma 51 2" xfId="1440"/>
    <cellStyle name="Comma 52" xfId="309"/>
    <cellStyle name="Comma 52 2" xfId="1442"/>
    <cellStyle name="Comma 53" xfId="311"/>
    <cellStyle name="Comma 53 2" xfId="1444"/>
    <cellStyle name="Comma 54" xfId="313"/>
    <cellStyle name="Comma 54 2" xfId="1446"/>
    <cellStyle name="Comma 55" xfId="315"/>
    <cellStyle name="Comma 55 2" xfId="1448"/>
    <cellStyle name="Comma 56" xfId="1270"/>
    <cellStyle name="Comma 56 2" xfId="2161"/>
    <cellStyle name="Comma 57" xfId="1272"/>
    <cellStyle name="Comma 57 2" xfId="2163"/>
    <cellStyle name="Comma 58" xfId="1301"/>
    <cellStyle name="Comma 58 2" xfId="2166"/>
    <cellStyle name="Comma 59" xfId="2195"/>
    <cellStyle name="Comma 6" xfId="7"/>
    <cellStyle name="Comma 6 2" xfId="95"/>
    <cellStyle name="Comma 6 2 2" xfId="236"/>
    <cellStyle name="Comma 6 3" xfId="237"/>
    <cellStyle name="Comma 60" xfId="2199"/>
    <cellStyle name="Comma 61" xfId="2201"/>
    <cellStyle name="Comma 62" xfId="2203"/>
    <cellStyle name="Comma 63" xfId="2205"/>
    <cellStyle name="Comma 7" xfId="37"/>
    <cellStyle name="Comma 7 2" xfId="146"/>
    <cellStyle name="Comma 7 2 2" xfId="421"/>
    <cellStyle name="Comma 7 3" xfId="145"/>
    <cellStyle name="Comma 7 3 2" xfId="420"/>
    <cellStyle name="Comma 7 4" xfId="386"/>
    <cellStyle name="Comma 7 5" xfId="1179"/>
    <cellStyle name="Comma 7 5 2" xfId="2133"/>
    <cellStyle name="Comma 7 5 3" xfId="2892"/>
    <cellStyle name="Comma 7 6" xfId="381"/>
    <cellStyle name="Comma 8" xfId="40"/>
    <cellStyle name="Comma 8 2" xfId="147"/>
    <cellStyle name="Comma 9" xfId="88"/>
    <cellStyle name="Comma 9 10" xfId="390"/>
    <cellStyle name="Comma 9 10 2" xfId="1450"/>
    <cellStyle name="Comma 9 10 3" xfId="2209"/>
    <cellStyle name="Comma 9 11" xfId="1357"/>
    <cellStyle name="Comma 9 2" xfId="148"/>
    <cellStyle name="Comma 9 2 2" xfId="538"/>
    <cellStyle name="Comma 9 2 2 2" xfId="706"/>
    <cellStyle name="Comma 9 2 2 2 2" xfId="1039"/>
    <cellStyle name="Comma 9 2 2 2 2 2" xfId="2050"/>
    <cellStyle name="Comma 9 2 2 2 2 3" xfId="2809"/>
    <cellStyle name="Comma 9 2 2 2 3" xfId="1720"/>
    <cellStyle name="Comma 9 2 2 2 4" xfId="2479"/>
    <cellStyle name="Comma 9 2 2 3" xfId="874"/>
    <cellStyle name="Comma 9 2 2 3 2" xfId="1885"/>
    <cellStyle name="Comma 9 2 2 3 3" xfId="2644"/>
    <cellStyle name="Comma 9 2 2 4" xfId="1555"/>
    <cellStyle name="Comma 9 2 2 5" xfId="2314"/>
    <cellStyle name="Comma 9 2 3" xfId="583"/>
    <cellStyle name="Comma 9 2 3 2" xfId="751"/>
    <cellStyle name="Comma 9 2 3 2 2" xfId="1084"/>
    <cellStyle name="Comma 9 2 3 2 2 2" xfId="2095"/>
    <cellStyle name="Comma 9 2 3 2 2 3" xfId="2854"/>
    <cellStyle name="Comma 9 2 3 2 3" xfId="1765"/>
    <cellStyle name="Comma 9 2 3 2 4" xfId="2524"/>
    <cellStyle name="Comma 9 2 3 3" xfId="919"/>
    <cellStyle name="Comma 9 2 3 3 2" xfId="1930"/>
    <cellStyle name="Comma 9 2 3 3 3" xfId="2689"/>
    <cellStyle name="Comma 9 2 3 4" xfId="1600"/>
    <cellStyle name="Comma 9 2 3 5" xfId="2359"/>
    <cellStyle name="Comma 9 2 4" xfId="646"/>
    <cellStyle name="Comma 9 2 4 2" xfId="979"/>
    <cellStyle name="Comma 9 2 4 2 2" xfId="1990"/>
    <cellStyle name="Comma 9 2 4 2 3" xfId="2749"/>
    <cellStyle name="Comma 9 2 4 3" xfId="1660"/>
    <cellStyle name="Comma 9 2 4 4" xfId="2419"/>
    <cellStyle name="Comma 9 2 5" xfId="814"/>
    <cellStyle name="Comma 9 2 5 2" xfId="1825"/>
    <cellStyle name="Comma 9 2 5 3" xfId="2584"/>
    <cellStyle name="Comma 9 2 6" xfId="478"/>
    <cellStyle name="Comma 9 2 6 2" xfId="1495"/>
    <cellStyle name="Comma 9 2 6 3" xfId="2254"/>
    <cellStyle name="Comma 9 3" xfId="463"/>
    <cellStyle name="Comma 9 3 2" xfId="523"/>
    <cellStyle name="Comma 9 3 2 2" xfId="691"/>
    <cellStyle name="Comma 9 3 2 2 2" xfId="1024"/>
    <cellStyle name="Comma 9 3 2 2 2 2" xfId="2035"/>
    <cellStyle name="Comma 9 3 2 2 2 3" xfId="2794"/>
    <cellStyle name="Comma 9 3 2 2 3" xfId="1705"/>
    <cellStyle name="Comma 9 3 2 2 4" xfId="2464"/>
    <cellStyle name="Comma 9 3 2 3" xfId="859"/>
    <cellStyle name="Comma 9 3 2 3 2" xfId="1870"/>
    <cellStyle name="Comma 9 3 2 3 3" xfId="2629"/>
    <cellStyle name="Comma 9 3 2 4" xfId="1540"/>
    <cellStyle name="Comma 9 3 2 5" xfId="2299"/>
    <cellStyle name="Comma 9 3 3" xfId="568"/>
    <cellStyle name="Comma 9 3 3 2" xfId="736"/>
    <cellStyle name="Comma 9 3 3 2 2" xfId="1069"/>
    <cellStyle name="Comma 9 3 3 2 2 2" xfId="2080"/>
    <cellStyle name="Comma 9 3 3 2 2 3" xfId="2839"/>
    <cellStyle name="Comma 9 3 3 2 3" xfId="1750"/>
    <cellStyle name="Comma 9 3 3 2 4" xfId="2509"/>
    <cellStyle name="Comma 9 3 3 3" xfId="904"/>
    <cellStyle name="Comma 9 3 3 3 2" xfId="1915"/>
    <cellStyle name="Comma 9 3 3 3 3" xfId="2674"/>
    <cellStyle name="Comma 9 3 3 4" xfId="1585"/>
    <cellStyle name="Comma 9 3 3 5" xfId="2344"/>
    <cellStyle name="Comma 9 3 4" xfId="631"/>
    <cellStyle name="Comma 9 3 4 2" xfId="964"/>
    <cellStyle name="Comma 9 3 4 2 2" xfId="1975"/>
    <cellStyle name="Comma 9 3 4 2 3" xfId="2734"/>
    <cellStyle name="Comma 9 3 4 3" xfId="1645"/>
    <cellStyle name="Comma 9 3 4 4" xfId="2404"/>
    <cellStyle name="Comma 9 3 5" xfId="799"/>
    <cellStyle name="Comma 9 3 5 2" xfId="1810"/>
    <cellStyle name="Comma 9 3 5 3" xfId="2569"/>
    <cellStyle name="Comma 9 3 6" xfId="1480"/>
    <cellStyle name="Comma 9 3 7" xfId="2239"/>
    <cellStyle name="Comma 9 4" xfId="448"/>
    <cellStyle name="Comma 9 4 2" xfId="508"/>
    <cellStyle name="Comma 9 4 2 2" xfId="676"/>
    <cellStyle name="Comma 9 4 2 2 2" xfId="1009"/>
    <cellStyle name="Comma 9 4 2 2 2 2" xfId="2020"/>
    <cellStyle name="Comma 9 4 2 2 2 3" xfId="2779"/>
    <cellStyle name="Comma 9 4 2 2 3" xfId="1690"/>
    <cellStyle name="Comma 9 4 2 2 4" xfId="2449"/>
    <cellStyle name="Comma 9 4 2 3" xfId="844"/>
    <cellStyle name="Comma 9 4 2 3 2" xfId="1855"/>
    <cellStyle name="Comma 9 4 2 3 3" xfId="2614"/>
    <cellStyle name="Comma 9 4 2 4" xfId="1525"/>
    <cellStyle name="Comma 9 4 2 5" xfId="2284"/>
    <cellStyle name="Comma 9 4 3" xfId="616"/>
    <cellStyle name="Comma 9 4 3 2" xfId="949"/>
    <cellStyle name="Comma 9 4 3 2 2" xfId="1960"/>
    <cellStyle name="Comma 9 4 3 2 3" xfId="2719"/>
    <cellStyle name="Comma 9 4 3 3" xfId="1630"/>
    <cellStyle name="Comma 9 4 3 4" xfId="2389"/>
    <cellStyle name="Comma 9 4 4" xfId="784"/>
    <cellStyle name="Comma 9 4 4 2" xfId="1795"/>
    <cellStyle name="Comma 9 4 4 3" xfId="2554"/>
    <cellStyle name="Comma 9 4 5" xfId="1465"/>
    <cellStyle name="Comma 9 4 6" xfId="2224"/>
    <cellStyle name="Comma 9 5" xfId="493"/>
    <cellStyle name="Comma 9 5 2" xfId="661"/>
    <cellStyle name="Comma 9 5 2 2" xfId="994"/>
    <cellStyle name="Comma 9 5 2 2 2" xfId="2005"/>
    <cellStyle name="Comma 9 5 2 2 3" xfId="2764"/>
    <cellStyle name="Comma 9 5 2 3" xfId="1675"/>
    <cellStyle name="Comma 9 5 2 4" xfId="2434"/>
    <cellStyle name="Comma 9 5 3" xfId="829"/>
    <cellStyle name="Comma 9 5 3 2" xfId="1840"/>
    <cellStyle name="Comma 9 5 3 3" xfId="2599"/>
    <cellStyle name="Comma 9 5 4" xfId="1510"/>
    <cellStyle name="Comma 9 5 5" xfId="2269"/>
    <cellStyle name="Comma 9 6" xfId="553"/>
    <cellStyle name="Comma 9 6 2" xfId="721"/>
    <cellStyle name="Comma 9 6 2 2" xfId="1054"/>
    <cellStyle name="Comma 9 6 2 2 2" xfId="2065"/>
    <cellStyle name="Comma 9 6 2 2 3" xfId="2824"/>
    <cellStyle name="Comma 9 6 2 3" xfId="1735"/>
    <cellStyle name="Comma 9 6 2 4" xfId="2494"/>
    <cellStyle name="Comma 9 6 3" xfId="889"/>
    <cellStyle name="Comma 9 6 3 2" xfId="1900"/>
    <cellStyle name="Comma 9 6 3 3" xfId="2659"/>
    <cellStyle name="Comma 9 6 4" xfId="1570"/>
    <cellStyle name="Comma 9 6 5" xfId="2329"/>
    <cellStyle name="Comma 9 7" xfId="601"/>
    <cellStyle name="Comma 9 7 2" xfId="934"/>
    <cellStyle name="Comma 9 7 2 2" xfId="1945"/>
    <cellStyle name="Comma 9 7 2 3" xfId="2704"/>
    <cellStyle name="Comma 9 7 3" xfId="1615"/>
    <cellStyle name="Comma 9 7 4" xfId="2374"/>
    <cellStyle name="Comma 9 8" xfId="769"/>
    <cellStyle name="Comma 9 8 2" xfId="1780"/>
    <cellStyle name="Comma 9 8 3" xfId="2539"/>
    <cellStyle name="Comma 9 9" xfId="1180"/>
    <cellStyle name="Comma0" xfId="96"/>
    <cellStyle name="Comma0 2" xfId="149"/>
    <cellStyle name="Comma0 3" xfId="1308"/>
    <cellStyle name="Comma0 3 2" xfId="2169"/>
    <cellStyle name="Currency 10" xfId="2196"/>
    <cellStyle name="Currency 2" xfId="8"/>
    <cellStyle name="Currency 2 2" xfId="128"/>
    <cellStyle name="Currency 2 2 2" xfId="423"/>
    <cellStyle name="Currency 2 3" xfId="424"/>
    <cellStyle name="Currency 2 4" xfId="357"/>
    <cellStyle name="Currency 2 5" xfId="1309"/>
    <cellStyle name="Currency 2 5 2" xfId="2170"/>
    <cellStyle name="Currency 3" xfId="9"/>
    <cellStyle name="Currency 3 2" xfId="97"/>
    <cellStyle name="Currency 3 2 2" xfId="151"/>
    <cellStyle name="Currency 3 3" xfId="150"/>
    <cellStyle name="Currency 3 4" xfId="1328"/>
    <cellStyle name="Currency 3 4 2" xfId="2183"/>
    <cellStyle name="Currency 3 4 3" xfId="2920"/>
    <cellStyle name="Currency 4" xfId="41"/>
    <cellStyle name="Currency 4 2" xfId="152"/>
    <cellStyle name="Currency 4 3" xfId="358"/>
    <cellStyle name="Currency 5" xfId="92"/>
    <cellStyle name="Currency 5 2" xfId="153"/>
    <cellStyle name="Currency 6" xfId="238"/>
    <cellStyle name="Currency 6 2" xfId="356"/>
    <cellStyle name="Currency 7" xfId="425"/>
    <cellStyle name="Currency 7 2" xfId="1181"/>
    <cellStyle name="Currency 8" xfId="426"/>
    <cellStyle name="Currency 9" xfId="422"/>
    <cellStyle name="D" xfId="239"/>
    <cellStyle name="Date" xfId="10"/>
    <cellStyle name="Date 2" xfId="427"/>
    <cellStyle name="Euro" xfId="98"/>
    <cellStyle name="Euro 2" xfId="428"/>
    <cellStyle name="Euro 3" xfId="1310"/>
    <cellStyle name="Euro 3 2" xfId="2171"/>
    <cellStyle name="EvenBodyShade" xfId="240"/>
    <cellStyle name="Explanatory Text 2" xfId="359"/>
    <cellStyle name="Explanatory Text 2 2" xfId="429"/>
    <cellStyle name="Explanatory Text 3" xfId="1182"/>
    <cellStyle name="Explanatory Text 4" xfId="1183"/>
    <cellStyle name="Explanatory Text 5" xfId="1311"/>
    <cellStyle name="F2" xfId="99"/>
    <cellStyle name="F3" xfId="100"/>
    <cellStyle name="F4" xfId="101"/>
    <cellStyle name="F5" xfId="102"/>
    <cellStyle name="F6" xfId="103"/>
    <cellStyle name="F7" xfId="104"/>
    <cellStyle name="F8" xfId="105"/>
    <cellStyle name="Fixed" xfId="11"/>
    <cellStyle name="Fixed 10" xfId="42"/>
    <cellStyle name="Fixed 10 2" xfId="154"/>
    <cellStyle name="Fixed 11" xfId="43"/>
    <cellStyle name="Fixed 11 2" xfId="155"/>
    <cellStyle name="Fixed 12" xfId="44"/>
    <cellStyle name="Fixed 12 2" xfId="156"/>
    <cellStyle name="Fixed 13" xfId="45"/>
    <cellStyle name="Fixed 13 2" xfId="157"/>
    <cellStyle name="Fixed 14" xfId="46"/>
    <cellStyle name="Fixed 14 2" xfId="158"/>
    <cellStyle name="Fixed 15" xfId="47"/>
    <cellStyle name="Fixed 15 2" xfId="159"/>
    <cellStyle name="Fixed 16" xfId="48"/>
    <cellStyle name="Fixed 16 2" xfId="160"/>
    <cellStyle name="Fixed 17" xfId="49"/>
    <cellStyle name="Fixed 17 2" xfId="161"/>
    <cellStyle name="Fixed 18" xfId="50"/>
    <cellStyle name="Fixed 18 2" xfId="162"/>
    <cellStyle name="Fixed 19" xfId="51"/>
    <cellStyle name="Fixed 19 2" xfId="163"/>
    <cellStyle name="Fixed 2" xfId="52"/>
    <cellStyle name="Fixed 2 2" xfId="164"/>
    <cellStyle name="Fixed 2 3" xfId="319"/>
    <cellStyle name="Fixed 2 4" xfId="383"/>
    <cellStyle name="Fixed 20" xfId="53"/>
    <cellStyle name="Fixed 20 2" xfId="165"/>
    <cellStyle name="Fixed 21" xfId="54"/>
    <cellStyle name="Fixed 21 2" xfId="166"/>
    <cellStyle name="Fixed 22" xfId="55"/>
    <cellStyle name="Fixed 22 2" xfId="167"/>
    <cellStyle name="Fixed 23" xfId="56"/>
    <cellStyle name="Fixed 23 2" xfId="168"/>
    <cellStyle name="Fixed 24" xfId="57"/>
    <cellStyle name="Fixed 24 2" xfId="169"/>
    <cellStyle name="Fixed 25" xfId="58"/>
    <cellStyle name="Fixed 25 2" xfId="170"/>
    <cellStyle name="Fixed 26" xfId="59"/>
    <cellStyle name="Fixed 26 2" xfId="171"/>
    <cellStyle name="Fixed 27" xfId="60"/>
    <cellStyle name="Fixed 27 2" xfId="172"/>
    <cellStyle name="Fixed 28" xfId="61"/>
    <cellStyle name="Fixed 28 2" xfId="173"/>
    <cellStyle name="Fixed 29" xfId="62"/>
    <cellStyle name="Fixed 29 2" xfId="174"/>
    <cellStyle name="Fixed 3" xfId="63"/>
    <cellStyle name="Fixed 3 2" xfId="175"/>
    <cellStyle name="Fixed 3 3" xfId="598"/>
    <cellStyle name="Fixed 3 3 2" xfId="766"/>
    <cellStyle name="Fixed 30" xfId="64"/>
    <cellStyle name="Fixed 30 2" xfId="176"/>
    <cellStyle name="Fixed 31" xfId="65"/>
    <cellStyle name="Fixed 31 2" xfId="177"/>
    <cellStyle name="Fixed 32" xfId="66"/>
    <cellStyle name="Fixed 32 2" xfId="178"/>
    <cellStyle name="Fixed 33" xfId="67"/>
    <cellStyle name="Fixed 33 2" xfId="179"/>
    <cellStyle name="Fixed 34" xfId="68"/>
    <cellStyle name="Fixed 34 2" xfId="180"/>
    <cellStyle name="Fixed 35" xfId="69"/>
    <cellStyle name="Fixed 35 2" xfId="181"/>
    <cellStyle name="Fixed 36" xfId="70"/>
    <cellStyle name="Fixed 36 2" xfId="182"/>
    <cellStyle name="Fixed 37" xfId="71"/>
    <cellStyle name="Fixed 37 2" xfId="183"/>
    <cellStyle name="Fixed 38" xfId="72"/>
    <cellStyle name="Fixed 38 2" xfId="184"/>
    <cellStyle name="Fixed 39" xfId="73"/>
    <cellStyle name="Fixed 39 2" xfId="185"/>
    <cellStyle name="Fixed 4" xfId="74"/>
    <cellStyle name="Fixed 4 2" xfId="186"/>
    <cellStyle name="Fixed 40" xfId="75"/>
    <cellStyle name="Fixed 40 2" xfId="187"/>
    <cellStyle name="Fixed 41" xfId="76"/>
    <cellStyle name="Fixed 41 2" xfId="188"/>
    <cellStyle name="Fixed 42" xfId="77"/>
    <cellStyle name="Fixed 42 2" xfId="189"/>
    <cellStyle name="Fixed 43" xfId="78"/>
    <cellStyle name="Fixed 43 2" xfId="190"/>
    <cellStyle name="Fixed 44" xfId="79"/>
    <cellStyle name="Fixed 44 2" xfId="191"/>
    <cellStyle name="Fixed 45" xfId="80"/>
    <cellStyle name="Fixed 45 2" xfId="192"/>
    <cellStyle name="Fixed 46" xfId="81"/>
    <cellStyle name="Fixed 46 2" xfId="193"/>
    <cellStyle name="Fixed 47" xfId="194"/>
    <cellStyle name="Fixed 48" xfId="1312"/>
    <cellStyle name="Fixed 48 2" xfId="2172"/>
    <cellStyle name="Fixed 5" xfId="82"/>
    <cellStyle name="Fixed 5 2" xfId="195"/>
    <cellStyle name="Fixed 5 3" xfId="387"/>
    <cellStyle name="Fixed 6" xfId="83"/>
    <cellStyle name="Fixed 6 2" xfId="196"/>
    <cellStyle name="Fixed 7" xfId="84"/>
    <cellStyle name="Fixed 7 2" xfId="197"/>
    <cellStyle name="Fixed 8" xfId="85"/>
    <cellStyle name="Fixed 8 2" xfId="198"/>
    <cellStyle name="Fixed 9" xfId="86"/>
    <cellStyle name="Fixed 9 2" xfId="199"/>
    <cellStyle name="Followed Hyperlink 2" xfId="1184"/>
    <cellStyle name="Good 2" xfId="360"/>
    <cellStyle name="Good 2 2" xfId="430"/>
    <cellStyle name="Good 3" xfId="1185"/>
    <cellStyle name="Good 4" xfId="1186"/>
    <cellStyle name="Good 5" xfId="1313"/>
    <cellStyle name="Heading 1 2" xfId="361"/>
    <cellStyle name="Heading 1 2 2" xfId="431"/>
    <cellStyle name="Heading 1 3" xfId="1187"/>
    <cellStyle name="Heading 1 4" xfId="1188"/>
    <cellStyle name="Heading 2 2" xfId="362"/>
    <cellStyle name="Heading 2 2 2" xfId="432"/>
    <cellStyle name="Heading 2 3" xfId="1189"/>
    <cellStyle name="Heading 2 4" xfId="1190"/>
    <cellStyle name="Heading 3 2" xfId="363"/>
    <cellStyle name="Heading 3 2 2" xfId="433"/>
    <cellStyle name="Heading 3 3" xfId="1191"/>
    <cellStyle name="Heading 3 4" xfId="1192"/>
    <cellStyle name="Heading 4 2" xfId="364"/>
    <cellStyle name="Heading 4 2 2" xfId="434"/>
    <cellStyle name="Heading 4 3" xfId="1193"/>
    <cellStyle name="Heading 4 4" xfId="1194"/>
    <cellStyle name="HeadShade" xfId="241"/>
    <cellStyle name="Hyperlink 2" xfId="1195"/>
    <cellStyle name="Input 2" xfId="365"/>
    <cellStyle name="Input 2 2" xfId="435"/>
    <cellStyle name="Input 2 3" xfId="1343"/>
    <cellStyle name="Input 3" xfId="1196"/>
    <cellStyle name="Input 4" xfId="1197"/>
    <cellStyle name="Input 4 2" xfId="1340"/>
    <cellStyle name="Input 5" xfId="1314"/>
    <cellStyle name="Input 5 2" xfId="2173"/>
    <cellStyle name="Linked Cell 2" xfId="366"/>
    <cellStyle name="Linked Cell 2 2" xfId="436"/>
    <cellStyle name="Linked Cell 3" xfId="1198"/>
    <cellStyle name="Linked Cell 4" xfId="1199"/>
    <cellStyle name="Linked Cell 5" xfId="1315"/>
    <cellStyle name="Neutral 2" xfId="367"/>
    <cellStyle name="Neutral 2 2" xfId="437"/>
    <cellStyle name="Neutral 3" xfId="1200"/>
    <cellStyle name="Neutral 4" xfId="1201"/>
    <cellStyle name="Neutral 5" xfId="1316"/>
    <cellStyle name="no decimals" xfId="106"/>
    <cellStyle name="no decimals 2" xfId="200"/>
    <cellStyle name="no decimals 3" xfId="1317"/>
    <cellStyle name="no decimals 3 2" xfId="2174"/>
    <cellStyle name="Normal" xfId="0" builtinId="0"/>
    <cellStyle name="Normal 10" xfId="116"/>
    <cellStyle name="Normal 10 2" xfId="201"/>
    <cellStyle name="Normal 10 2 2" xfId="266"/>
    <cellStyle name="Normal 10 3" xfId="1098"/>
    <cellStyle name="Normal 10 3 2" xfId="2109"/>
    <cellStyle name="Normal 10 3 3" xfId="2868"/>
    <cellStyle name="Normal 10 4" xfId="1362"/>
    <cellStyle name="Normal 11" xfId="117"/>
    <cellStyle name="Normal 11 2" xfId="202"/>
    <cellStyle name="Normal 11 3" xfId="1100"/>
    <cellStyle name="Normal 11 3 2" xfId="2111"/>
    <cellStyle name="Normal 11 3 3" xfId="2870"/>
    <cellStyle name="Normal 11 4" xfId="1363"/>
    <cellStyle name="Normal 12" xfId="120"/>
    <cellStyle name="Normal 12 2" xfId="203"/>
    <cellStyle name="Normal 12 3" xfId="1101"/>
    <cellStyle name="Normal 12 3 2" xfId="2112"/>
    <cellStyle name="Normal 12 3 3" xfId="2871"/>
    <cellStyle name="Normal 12 4" xfId="1365"/>
    <cellStyle name="Normal 13" xfId="122"/>
    <cellStyle name="Normal 13 2" xfId="204"/>
    <cellStyle name="Normal 13 3" xfId="1367"/>
    <cellStyle name="Normal 14" xfId="124"/>
    <cellStyle name="Normal 14 2" xfId="205"/>
    <cellStyle name="Normal 14 3" xfId="1102"/>
    <cellStyle name="Normal 14 4" xfId="1369"/>
    <cellStyle name="Normal 15" xfId="126"/>
    <cellStyle name="Normal 15 2" xfId="1256"/>
    <cellStyle name="Normal 15 3" xfId="1105"/>
    <cellStyle name="Normal 15 4" xfId="1371"/>
    <cellStyle name="Normal 16" xfId="130"/>
    <cellStyle name="Normal 16 2" xfId="1258"/>
    <cellStyle name="Normal 16 3" xfId="1106"/>
    <cellStyle name="Normal 16 4" xfId="1372"/>
    <cellStyle name="Normal 17" xfId="132"/>
    <cellStyle name="Normal 17 2" xfId="1260"/>
    <cellStyle name="Normal 17 3" xfId="1107"/>
    <cellStyle name="Normal 17 4" xfId="1374"/>
    <cellStyle name="Normal 18" xfId="134"/>
    <cellStyle name="Normal 18 2" xfId="1108"/>
    <cellStyle name="Normal 18 3" xfId="1376"/>
    <cellStyle name="Normal 19" xfId="136"/>
    <cellStyle name="Normal 19 2" xfId="1109"/>
    <cellStyle name="Normal 19 3" xfId="1378"/>
    <cellStyle name="Normal 2" xfId="12"/>
    <cellStyle name="Normal 2 2" xfId="13"/>
    <cellStyle name="Normal 2 2 2" xfId="207"/>
    <cellStyle name="Normal 2 2 2 2" xfId="378"/>
    <cellStyle name="Normal 2 2 3" xfId="368"/>
    <cellStyle name="Normal 2 2 3 2" xfId="300"/>
    <cellStyle name="Normal 2 2 4" xfId="320"/>
    <cellStyle name="Normal 2 3" xfId="208"/>
    <cellStyle name="Normal 2 3 2" xfId="285"/>
    <cellStyle name="Normal 2 3 3" xfId="1380"/>
    <cellStyle name="Normal 2 3 4" xfId="2206"/>
    <cellStyle name="Normal 2 4" xfId="206"/>
    <cellStyle name="Normal 20" xfId="138"/>
    <cellStyle name="Normal 20 2" xfId="1110"/>
    <cellStyle name="Normal 20 2 2" xfId="2113"/>
    <cellStyle name="Normal 20 2 3" xfId="2872"/>
    <cellStyle name="Normal 21" xfId="232"/>
    <cellStyle name="Normal 21 2" xfId="1112"/>
    <cellStyle name="Normal 21 3" xfId="1382"/>
    <cellStyle name="Normal 22" xfId="250"/>
    <cellStyle name="Normal 22 2" xfId="1113"/>
    <cellStyle name="Normal 22 3" xfId="1386"/>
    <cellStyle name="Normal 23" xfId="252"/>
    <cellStyle name="Normal 23 2" xfId="1114"/>
    <cellStyle name="Normal 23 2 2" xfId="2115"/>
    <cellStyle name="Normal 23 2 3" xfId="2874"/>
    <cellStyle name="Normal 23 3" xfId="1388"/>
    <cellStyle name="Normal 24" xfId="254"/>
    <cellStyle name="Normal 24 2" xfId="1116"/>
    <cellStyle name="Normal 24 3" xfId="1390"/>
    <cellStyle name="Normal 25" xfId="257"/>
    <cellStyle name="Normal 25 2" xfId="1117"/>
    <cellStyle name="Normal 25 2 2" xfId="2117"/>
    <cellStyle name="Normal 25 2 3" xfId="2876"/>
    <cellStyle name="Normal 25 3" xfId="1393"/>
    <cellStyle name="Normal 26" xfId="259"/>
    <cellStyle name="Normal 26 2" xfId="1119"/>
    <cellStyle name="Normal 26 3" xfId="1395"/>
    <cellStyle name="Normal 27" xfId="261"/>
    <cellStyle name="Normal 27 2" xfId="1120"/>
    <cellStyle name="Normal 27 3" xfId="1397"/>
    <cellStyle name="Normal 28" xfId="263"/>
    <cellStyle name="Normal 28 2" xfId="1217"/>
    <cellStyle name="Normal 28 3" xfId="1121"/>
    <cellStyle name="Normal 28 4" xfId="1399"/>
    <cellStyle name="Normal 29" xfId="265"/>
    <cellStyle name="Normal 29 2" xfId="1122"/>
    <cellStyle name="Normal 29 2 2" xfId="2119"/>
    <cellStyle name="Normal 29 2 3" xfId="2878"/>
    <cellStyle name="Normal 29 3" xfId="1401"/>
    <cellStyle name="Normal 3" xfId="14"/>
    <cellStyle name="Normal 3 2" xfId="89"/>
    <cellStyle name="Normal 3 2 2" xfId="438"/>
    <cellStyle name="Normal 3 2 3" xfId="321"/>
    <cellStyle name="Normal 3 3" xfId="369"/>
    <cellStyle name="Normal 3 4" xfId="1104"/>
    <cellStyle name="Normal 3 5" xfId="316"/>
    <cellStyle name="Normal 3 6" xfId="1318"/>
    <cellStyle name="Normal 3 6 2" xfId="2175"/>
    <cellStyle name="Normal 3 7" xfId="1327"/>
    <cellStyle name="Normal 30" xfId="267"/>
    <cellStyle name="Normal 30 2" xfId="1124"/>
    <cellStyle name="Normal 30 3" xfId="1402"/>
    <cellStyle name="Normal 31" xfId="269"/>
    <cellStyle name="Normal 31 2" xfId="1215"/>
    <cellStyle name="Normal 31 2 2" xfId="2136"/>
    <cellStyle name="Normal 31 2 3" xfId="2895"/>
    <cellStyle name="Normal 31 3" xfId="1404"/>
    <cellStyle name="Normal 32" xfId="271"/>
    <cellStyle name="Normal 32 2" xfId="1224"/>
    <cellStyle name="Normal 32 2 2" xfId="2142"/>
    <cellStyle name="Normal 32 2 3" xfId="2901"/>
    <cellStyle name="Normal 32 3" xfId="1218"/>
    <cellStyle name="Normal 32 3 2" xfId="2138"/>
    <cellStyle name="Normal 32 3 3" xfId="2897"/>
    <cellStyle name="Normal 32 4" xfId="1406"/>
    <cellStyle name="Normal 33" xfId="273"/>
    <cellStyle name="Normal 33 2" xfId="1220"/>
    <cellStyle name="Normal 33 2 2" xfId="2140"/>
    <cellStyle name="Normal 33 2 3" xfId="2899"/>
    <cellStyle name="Normal 33 3" xfId="1408"/>
    <cellStyle name="Normal 34" xfId="275"/>
    <cellStyle name="Normal 34 2" xfId="1222"/>
    <cellStyle name="Normal 34 3" xfId="1410"/>
    <cellStyle name="Normal 35" xfId="277"/>
    <cellStyle name="Normal 35 2" xfId="1223"/>
    <cellStyle name="Normal 35 3" xfId="1412"/>
    <cellStyle name="Normal 36" xfId="279"/>
    <cellStyle name="Normal 36 2" xfId="1225"/>
    <cellStyle name="Normal 36 3" xfId="1414"/>
    <cellStyle name="Normal 37" xfId="281"/>
    <cellStyle name="Normal 37 2" xfId="1226"/>
    <cellStyle name="Normal 37 3" xfId="1416"/>
    <cellStyle name="Normal 38" xfId="283"/>
    <cellStyle name="Normal 38 2" xfId="1227"/>
    <cellStyle name="Normal 38 2 2" xfId="2143"/>
    <cellStyle name="Normal 38 2 3" xfId="2902"/>
    <cellStyle name="Normal 38 3" xfId="1418"/>
    <cellStyle name="Normal 39" xfId="286"/>
    <cellStyle name="Normal 39 2" xfId="1229"/>
    <cellStyle name="Normal 39 2 2" xfId="2145"/>
    <cellStyle name="Normal 39 2 3" xfId="2904"/>
    <cellStyle name="Normal 39 3" xfId="1420"/>
    <cellStyle name="Normal 4" xfId="15"/>
    <cellStyle name="Normal 4 2" xfId="210"/>
    <cellStyle name="Normal 4 2 2" xfId="380"/>
    <cellStyle name="Normal 4 3" xfId="209"/>
    <cellStyle name="Normal 4 4" xfId="317"/>
    <cellStyle name="Normal 4_2013 OT Monthly Allocation" xfId="370"/>
    <cellStyle name="Normal 40" xfId="288"/>
    <cellStyle name="Normal 40 2" xfId="1231"/>
    <cellStyle name="Normal 40 3" xfId="1422"/>
    <cellStyle name="Normal 41" xfId="290"/>
    <cellStyle name="Normal 41 2" xfId="1232"/>
    <cellStyle name="Normal 41 2 2" xfId="2147"/>
    <cellStyle name="Normal 41 2 3" xfId="2906"/>
    <cellStyle name="Normal 41 3" xfId="1424"/>
    <cellStyle name="Normal 42" xfId="292"/>
    <cellStyle name="Normal 42 2" xfId="1234"/>
    <cellStyle name="Normal 42 3" xfId="1426"/>
    <cellStyle name="Normal 43" xfId="293"/>
    <cellStyle name="Normal 43 2" xfId="1235"/>
    <cellStyle name="Normal 43 2 2" xfId="2149"/>
    <cellStyle name="Normal 43 2 3" xfId="2908"/>
    <cellStyle name="Normal 43 3" xfId="1427"/>
    <cellStyle name="Normal 44" xfId="295"/>
    <cellStyle name="Normal 44 2" xfId="1237"/>
    <cellStyle name="Normal 44 3" xfId="1429"/>
    <cellStyle name="Normal 45" xfId="296"/>
    <cellStyle name="Normal 45 2" xfId="1238"/>
    <cellStyle name="Normal 45 2 2" xfId="2151"/>
    <cellStyle name="Normal 45 2 3" xfId="2910"/>
    <cellStyle name="Normal 45 3" xfId="1430"/>
    <cellStyle name="Normal 46" xfId="298"/>
    <cellStyle name="Normal 46 2" xfId="1240"/>
    <cellStyle name="Normal 46 3" xfId="1432"/>
    <cellStyle name="Normal 47" xfId="301"/>
    <cellStyle name="Normal 47 2" xfId="1241"/>
    <cellStyle name="Normal 47 3" xfId="1434"/>
    <cellStyle name="Normal 48" xfId="303"/>
    <cellStyle name="Normal 48 2" xfId="1242"/>
    <cellStyle name="Normal 48 3" xfId="1436"/>
    <cellStyle name="Normal 49" xfId="304"/>
    <cellStyle name="Normal 49 2" xfId="1243"/>
    <cellStyle name="Normal 49 3" xfId="1437"/>
    <cellStyle name="Normal 5" xfId="36"/>
    <cellStyle name="Normal 5 2" xfId="211"/>
    <cellStyle name="Normal 5 3" xfId="1319"/>
    <cellStyle name="Normal 5 3 2" xfId="2176"/>
    <cellStyle name="Normal 5 3 3" xfId="2919"/>
    <cellStyle name="Normal 5 4" xfId="1355"/>
    <cellStyle name="Normal 50" xfId="306"/>
    <cellStyle name="Normal 50 2" xfId="1244"/>
    <cellStyle name="Normal 50 3" xfId="1439"/>
    <cellStyle name="Normal 51" xfId="308"/>
    <cellStyle name="Normal 51 2" xfId="1245"/>
    <cellStyle name="Normal 51 2 2" xfId="2153"/>
    <cellStyle name="Normal 51 2 3" xfId="2912"/>
    <cellStyle name="Normal 51 3" xfId="1441"/>
    <cellStyle name="Normal 52" xfId="310"/>
    <cellStyle name="Normal 52 2" xfId="1247"/>
    <cellStyle name="Normal 52 3" xfId="1443"/>
    <cellStyle name="Normal 53" xfId="312"/>
    <cellStyle name="Normal 53 2" xfId="1248"/>
    <cellStyle name="Normal 53 3" xfId="1445"/>
    <cellStyle name="Normal 54" xfId="314"/>
    <cellStyle name="Normal 54 2" xfId="1249"/>
    <cellStyle name="Normal 54 3" xfId="1447"/>
    <cellStyle name="Normal 55" xfId="1250"/>
    <cellStyle name="Normal 56" xfId="1251"/>
    <cellStyle name="Normal 57" xfId="1252"/>
    <cellStyle name="Normal 58" xfId="1253"/>
    <cellStyle name="Normal 58 2" xfId="2155"/>
    <cellStyle name="Normal 58 3" xfId="2914"/>
    <cellStyle name="Normal 59" xfId="1255"/>
    <cellStyle name="Normal 6" xfId="38"/>
    <cellStyle name="Normal 6 2" xfId="212"/>
    <cellStyle name="Normal 6 2 2" xfId="1202"/>
    <cellStyle name="Normal 6 2 2 2" xfId="2134"/>
    <cellStyle name="Normal 6 2 2 3" xfId="2893"/>
    <cellStyle name="Normal 6 3" xfId="1356"/>
    <cellStyle name="Normal 60" xfId="1257"/>
    <cellStyle name="Normal 61" xfId="1259"/>
    <cellStyle name="Normal 62" xfId="1261"/>
    <cellStyle name="Normal 62 2" xfId="1333"/>
    <cellStyle name="Normal 63" xfId="1262"/>
    <cellStyle name="Normal 64" xfId="1263"/>
    <cellStyle name="Normal 64 2" xfId="2157"/>
    <cellStyle name="Normal 64 3" xfId="2916"/>
    <cellStyle name="Normal 65" xfId="1265"/>
    <cellStyle name="Normal 66" xfId="1266"/>
    <cellStyle name="Normal 67" xfId="1267"/>
    <cellStyle name="Normal 67 2" xfId="2159"/>
    <cellStyle name="Normal 67 3" xfId="2918"/>
    <cellStyle name="Normal 68" xfId="1268"/>
    <cellStyle name="Normal 69" xfId="1269"/>
    <cellStyle name="Normal 69 2" xfId="1348"/>
    <cellStyle name="Normal 69 2 2" xfId="2189"/>
    <cellStyle name="Normal 69 2 3" xfId="2923"/>
    <cellStyle name="Normal 69 3" xfId="2160"/>
    <cellStyle name="Normal 7" xfId="93"/>
    <cellStyle name="Normal 7 2" xfId="213"/>
    <cellStyle name="Normal 7 3" xfId="324"/>
    <cellStyle name="Normal 7 4" xfId="1330"/>
    <cellStyle name="Normal 7 4 2" xfId="2185"/>
    <cellStyle name="Normal 7 4 3" xfId="2922"/>
    <cellStyle name="Normal 70" xfId="1271"/>
    <cellStyle name="Normal 70 2" xfId="1350"/>
    <cellStyle name="Normal 70 3" xfId="2162"/>
    <cellStyle name="Normal 71" xfId="1273"/>
    <cellStyle name="Normal 71 2" xfId="1351"/>
    <cellStyle name="Normal 71 3" xfId="2164"/>
    <cellStyle name="Normal 72" xfId="1326"/>
    <cellStyle name="Normal 72 2" xfId="1352"/>
    <cellStyle name="Normal 72 2 2" xfId="2191"/>
    <cellStyle name="Normal 72 2 3" xfId="2925"/>
    <cellStyle name="Normal 72 3" xfId="2182"/>
    <cellStyle name="Normal 73" xfId="1332"/>
    <cellStyle name="Normal 73 2" xfId="1354"/>
    <cellStyle name="Normal 73 2 2" xfId="2193"/>
    <cellStyle name="Normal 73 3" xfId="2186"/>
    <cellStyle name="Normal 74" xfId="1334"/>
    <cellStyle name="Normal 74 2" xfId="2187"/>
    <cellStyle name="Normal 75" xfId="1336"/>
    <cellStyle name="Normal 75 2" xfId="2188"/>
    <cellStyle name="Normal 76" xfId="2194"/>
    <cellStyle name="Normal 77" xfId="2198"/>
    <cellStyle name="Normal 78" xfId="2200"/>
    <cellStyle name="Normal 79" xfId="2202"/>
    <cellStyle name="Normal 8" xfId="113"/>
    <cellStyle name="Normal 8 10" xfId="389"/>
    <cellStyle name="Normal 8 10 2" xfId="1449"/>
    <cellStyle name="Normal 8 10 3" xfId="2208"/>
    <cellStyle name="Normal 8 11" xfId="1359"/>
    <cellStyle name="Normal 8 2" xfId="214"/>
    <cellStyle name="Normal 8 2 2" xfId="537"/>
    <cellStyle name="Normal 8 2 2 2" xfId="705"/>
    <cellStyle name="Normal 8 2 2 2 2" xfId="1038"/>
    <cellStyle name="Normal 8 2 2 2 2 2" xfId="2049"/>
    <cellStyle name="Normal 8 2 2 2 2 3" xfId="2808"/>
    <cellStyle name="Normal 8 2 2 2 3" xfId="1719"/>
    <cellStyle name="Normal 8 2 2 2 4" xfId="2478"/>
    <cellStyle name="Normal 8 2 2 3" xfId="873"/>
    <cellStyle name="Normal 8 2 2 3 2" xfId="1884"/>
    <cellStyle name="Normal 8 2 2 3 3" xfId="2643"/>
    <cellStyle name="Normal 8 2 2 4" xfId="1554"/>
    <cellStyle name="Normal 8 2 2 5" xfId="2313"/>
    <cellStyle name="Normal 8 2 3" xfId="582"/>
    <cellStyle name="Normal 8 2 3 2" xfId="750"/>
    <cellStyle name="Normal 8 2 3 2 2" xfId="1083"/>
    <cellStyle name="Normal 8 2 3 2 2 2" xfId="2094"/>
    <cellStyle name="Normal 8 2 3 2 2 3" xfId="2853"/>
    <cellStyle name="Normal 8 2 3 2 3" xfId="1764"/>
    <cellStyle name="Normal 8 2 3 2 4" xfId="2523"/>
    <cellStyle name="Normal 8 2 3 3" xfId="918"/>
    <cellStyle name="Normal 8 2 3 3 2" xfId="1929"/>
    <cellStyle name="Normal 8 2 3 3 3" xfId="2688"/>
    <cellStyle name="Normal 8 2 3 4" xfId="1599"/>
    <cellStyle name="Normal 8 2 3 5" xfId="2358"/>
    <cellStyle name="Normal 8 2 4" xfId="645"/>
    <cellStyle name="Normal 8 2 4 2" xfId="978"/>
    <cellStyle name="Normal 8 2 4 2 2" xfId="1989"/>
    <cellStyle name="Normal 8 2 4 2 3" xfId="2748"/>
    <cellStyle name="Normal 8 2 4 3" xfId="1659"/>
    <cellStyle name="Normal 8 2 4 4" xfId="2418"/>
    <cellStyle name="Normal 8 2 5" xfId="813"/>
    <cellStyle name="Normal 8 2 5 2" xfId="1824"/>
    <cellStyle name="Normal 8 2 5 3" xfId="2583"/>
    <cellStyle name="Normal 8 2 6" xfId="477"/>
    <cellStyle name="Normal 8 2 6 2" xfId="1494"/>
    <cellStyle name="Normal 8 2 6 3" xfId="2253"/>
    <cellStyle name="Normal 8 3" xfId="462"/>
    <cellStyle name="Normal 8 3 2" xfId="522"/>
    <cellStyle name="Normal 8 3 2 2" xfId="690"/>
    <cellStyle name="Normal 8 3 2 2 2" xfId="1023"/>
    <cellStyle name="Normal 8 3 2 2 2 2" xfId="2034"/>
    <cellStyle name="Normal 8 3 2 2 2 3" xfId="2793"/>
    <cellStyle name="Normal 8 3 2 2 3" xfId="1704"/>
    <cellStyle name="Normal 8 3 2 2 4" xfId="2463"/>
    <cellStyle name="Normal 8 3 2 3" xfId="858"/>
    <cellStyle name="Normal 8 3 2 3 2" xfId="1869"/>
    <cellStyle name="Normal 8 3 2 3 3" xfId="2628"/>
    <cellStyle name="Normal 8 3 2 4" xfId="1539"/>
    <cellStyle name="Normal 8 3 2 5" xfId="2298"/>
    <cellStyle name="Normal 8 3 3" xfId="567"/>
    <cellStyle name="Normal 8 3 3 2" xfId="735"/>
    <cellStyle name="Normal 8 3 3 2 2" xfId="1068"/>
    <cellStyle name="Normal 8 3 3 2 2 2" xfId="2079"/>
    <cellStyle name="Normal 8 3 3 2 2 3" xfId="2838"/>
    <cellStyle name="Normal 8 3 3 2 3" xfId="1749"/>
    <cellStyle name="Normal 8 3 3 2 4" xfId="2508"/>
    <cellStyle name="Normal 8 3 3 3" xfId="903"/>
    <cellStyle name="Normal 8 3 3 3 2" xfId="1914"/>
    <cellStyle name="Normal 8 3 3 3 3" xfId="2673"/>
    <cellStyle name="Normal 8 3 3 4" xfId="1584"/>
    <cellStyle name="Normal 8 3 3 5" xfId="2343"/>
    <cellStyle name="Normal 8 3 4" xfId="630"/>
    <cellStyle name="Normal 8 3 4 2" xfId="963"/>
    <cellStyle name="Normal 8 3 4 2 2" xfId="1974"/>
    <cellStyle name="Normal 8 3 4 2 3" xfId="2733"/>
    <cellStyle name="Normal 8 3 4 3" xfId="1644"/>
    <cellStyle name="Normal 8 3 4 4" xfId="2403"/>
    <cellStyle name="Normal 8 3 5" xfId="798"/>
    <cellStyle name="Normal 8 3 5 2" xfId="1809"/>
    <cellStyle name="Normal 8 3 5 3" xfId="2568"/>
    <cellStyle name="Normal 8 3 6" xfId="1479"/>
    <cellStyle name="Normal 8 3 7" xfId="2238"/>
    <cellStyle name="Normal 8 4" xfId="447"/>
    <cellStyle name="Normal 8 4 2" xfId="507"/>
    <cellStyle name="Normal 8 4 2 2" xfId="675"/>
    <cellStyle name="Normal 8 4 2 2 2" xfId="1008"/>
    <cellStyle name="Normal 8 4 2 2 2 2" xfId="2019"/>
    <cellStyle name="Normal 8 4 2 2 2 3" xfId="2778"/>
    <cellStyle name="Normal 8 4 2 2 3" xfId="1689"/>
    <cellStyle name="Normal 8 4 2 2 4" xfId="2448"/>
    <cellStyle name="Normal 8 4 2 3" xfId="843"/>
    <cellStyle name="Normal 8 4 2 3 2" xfId="1854"/>
    <cellStyle name="Normal 8 4 2 3 3" xfId="2613"/>
    <cellStyle name="Normal 8 4 2 4" xfId="1524"/>
    <cellStyle name="Normal 8 4 2 5" xfId="2283"/>
    <cellStyle name="Normal 8 4 3" xfId="615"/>
    <cellStyle name="Normal 8 4 3 2" xfId="948"/>
    <cellStyle name="Normal 8 4 3 2 2" xfId="1959"/>
    <cellStyle name="Normal 8 4 3 2 3" xfId="2718"/>
    <cellStyle name="Normal 8 4 3 3" xfId="1629"/>
    <cellStyle name="Normal 8 4 3 4" xfId="2388"/>
    <cellStyle name="Normal 8 4 4" xfId="783"/>
    <cellStyle name="Normal 8 4 4 2" xfId="1794"/>
    <cellStyle name="Normal 8 4 4 3" xfId="2553"/>
    <cellStyle name="Normal 8 4 5" xfId="1464"/>
    <cellStyle name="Normal 8 4 6" xfId="2223"/>
    <cellStyle name="Normal 8 5" xfId="492"/>
    <cellStyle name="Normal 8 5 2" xfId="660"/>
    <cellStyle name="Normal 8 5 2 2" xfId="993"/>
    <cellStyle name="Normal 8 5 2 2 2" xfId="2004"/>
    <cellStyle name="Normal 8 5 2 2 3" xfId="2763"/>
    <cellStyle name="Normal 8 5 2 3" xfId="1674"/>
    <cellStyle name="Normal 8 5 2 4" xfId="2433"/>
    <cellStyle name="Normal 8 5 3" xfId="828"/>
    <cellStyle name="Normal 8 5 3 2" xfId="1839"/>
    <cellStyle name="Normal 8 5 3 3" xfId="2598"/>
    <cellStyle name="Normal 8 5 4" xfId="1509"/>
    <cellStyle name="Normal 8 5 5" xfId="2268"/>
    <cellStyle name="Normal 8 6" xfId="552"/>
    <cellStyle name="Normal 8 6 2" xfId="720"/>
    <cellStyle name="Normal 8 6 2 2" xfId="1053"/>
    <cellStyle name="Normal 8 6 2 2 2" xfId="2064"/>
    <cellStyle name="Normal 8 6 2 2 3" xfId="2823"/>
    <cellStyle name="Normal 8 6 2 3" xfId="1734"/>
    <cellStyle name="Normal 8 6 2 4" xfId="2493"/>
    <cellStyle name="Normal 8 6 3" xfId="888"/>
    <cellStyle name="Normal 8 6 3 2" xfId="1899"/>
    <cellStyle name="Normal 8 6 3 3" xfId="2658"/>
    <cellStyle name="Normal 8 6 4" xfId="1569"/>
    <cellStyle name="Normal 8 6 5" xfId="2328"/>
    <cellStyle name="Normal 8 7" xfId="600"/>
    <cellStyle name="Normal 8 7 2" xfId="933"/>
    <cellStyle name="Normal 8 7 2 2" xfId="1944"/>
    <cellStyle name="Normal 8 7 2 3" xfId="2703"/>
    <cellStyle name="Normal 8 7 3" xfId="1614"/>
    <cellStyle name="Normal 8 7 4" xfId="2373"/>
    <cellStyle name="Normal 8 8" xfId="768"/>
    <cellStyle name="Normal 8 8 2" xfId="1779"/>
    <cellStyle name="Normal 8 8 3" xfId="2538"/>
    <cellStyle name="Normal 8 9" xfId="1203"/>
    <cellStyle name="Normal 80" xfId="2204"/>
    <cellStyle name="Normal 9" xfId="115"/>
    <cellStyle name="Normal 9 2" xfId="215"/>
    <cellStyle name="Normal 9 3" xfId="1361"/>
    <cellStyle name="Normal_Consolidated Positions 2" xfId="216"/>
    <cellStyle name="Normal_June Consolidated Accrual Explanations" xfId="16"/>
    <cellStyle name="Note 2" xfId="372"/>
    <cellStyle name="Note 2 2" xfId="439"/>
    <cellStyle name="Note 2 2 10" xfId="2222"/>
    <cellStyle name="Note 2 2 2" xfId="491"/>
    <cellStyle name="Note 2 2 2 2" xfId="551"/>
    <cellStyle name="Note 2 2 2 2 2" xfId="719"/>
    <cellStyle name="Note 2 2 2 2 2 2" xfId="1052"/>
    <cellStyle name="Note 2 2 2 2 2 2 2" xfId="2063"/>
    <cellStyle name="Note 2 2 2 2 2 2 3" xfId="2822"/>
    <cellStyle name="Note 2 2 2 2 2 3" xfId="1733"/>
    <cellStyle name="Note 2 2 2 2 2 4" xfId="2492"/>
    <cellStyle name="Note 2 2 2 2 3" xfId="887"/>
    <cellStyle name="Note 2 2 2 2 3 2" xfId="1898"/>
    <cellStyle name="Note 2 2 2 2 3 3" xfId="2657"/>
    <cellStyle name="Note 2 2 2 2 4" xfId="1568"/>
    <cellStyle name="Note 2 2 2 2 5" xfId="2327"/>
    <cellStyle name="Note 2 2 2 3" xfId="596"/>
    <cellStyle name="Note 2 2 2 3 2" xfId="764"/>
    <cellStyle name="Note 2 2 2 3 2 2" xfId="1097"/>
    <cellStyle name="Note 2 2 2 3 2 2 2" xfId="2108"/>
    <cellStyle name="Note 2 2 2 3 2 2 3" xfId="2867"/>
    <cellStyle name="Note 2 2 2 3 2 3" xfId="1778"/>
    <cellStyle name="Note 2 2 2 3 2 4" xfId="2537"/>
    <cellStyle name="Note 2 2 2 3 3" xfId="932"/>
    <cellStyle name="Note 2 2 2 3 3 2" xfId="1943"/>
    <cellStyle name="Note 2 2 2 3 3 3" xfId="2702"/>
    <cellStyle name="Note 2 2 2 3 4" xfId="1613"/>
    <cellStyle name="Note 2 2 2 3 5" xfId="2372"/>
    <cellStyle name="Note 2 2 2 4" xfId="659"/>
    <cellStyle name="Note 2 2 2 4 2" xfId="992"/>
    <cellStyle name="Note 2 2 2 4 2 2" xfId="2003"/>
    <cellStyle name="Note 2 2 2 4 2 3" xfId="2762"/>
    <cellStyle name="Note 2 2 2 4 3" xfId="1673"/>
    <cellStyle name="Note 2 2 2 4 4" xfId="2432"/>
    <cellStyle name="Note 2 2 2 5" xfId="827"/>
    <cellStyle name="Note 2 2 2 5 2" xfId="1838"/>
    <cellStyle name="Note 2 2 2 5 3" xfId="2597"/>
    <cellStyle name="Note 2 2 2 6" xfId="1508"/>
    <cellStyle name="Note 2 2 2 7" xfId="2267"/>
    <cellStyle name="Note 2 2 3" xfId="476"/>
    <cellStyle name="Note 2 2 3 2" xfId="536"/>
    <cellStyle name="Note 2 2 3 2 2" xfId="704"/>
    <cellStyle name="Note 2 2 3 2 2 2" xfId="1037"/>
    <cellStyle name="Note 2 2 3 2 2 2 2" xfId="2048"/>
    <cellStyle name="Note 2 2 3 2 2 2 3" xfId="2807"/>
    <cellStyle name="Note 2 2 3 2 2 3" xfId="1718"/>
    <cellStyle name="Note 2 2 3 2 2 4" xfId="2477"/>
    <cellStyle name="Note 2 2 3 2 3" xfId="872"/>
    <cellStyle name="Note 2 2 3 2 3 2" xfId="1883"/>
    <cellStyle name="Note 2 2 3 2 3 3" xfId="2642"/>
    <cellStyle name="Note 2 2 3 2 4" xfId="1553"/>
    <cellStyle name="Note 2 2 3 2 5" xfId="2312"/>
    <cellStyle name="Note 2 2 3 3" xfId="581"/>
    <cellStyle name="Note 2 2 3 3 2" xfId="749"/>
    <cellStyle name="Note 2 2 3 3 2 2" xfId="1082"/>
    <cellStyle name="Note 2 2 3 3 2 2 2" xfId="2093"/>
    <cellStyle name="Note 2 2 3 3 2 2 3" xfId="2852"/>
    <cellStyle name="Note 2 2 3 3 2 3" xfId="1763"/>
    <cellStyle name="Note 2 2 3 3 2 4" xfId="2522"/>
    <cellStyle name="Note 2 2 3 3 3" xfId="917"/>
    <cellStyle name="Note 2 2 3 3 3 2" xfId="1928"/>
    <cellStyle name="Note 2 2 3 3 3 3" xfId="2687"/>
    <cellStyle name="Note 2 2 3 3 4" xfId="1598"/>
    <cellStyle name="Note 2 2 3 3 5" xfId="2357"/>
    <cellStyle name="Note 2 2 3 4" xfId="644"/>
    <cellStyle name="Note 2 2 3 4 2" xfId="977"/>
    <cellStyle name="Note 2 2 3 4 2 2" xfId="1988"/>
    <cellStyle name="Note 2 2 3 4 2 3" xfId="2747"/>
    <cellStyle name="Note 2 2 3 4 3" xfId="1658"/>
    <cellStyle name="Note 2 2 3 4 4" xfId="2417"/>
    <cellStyle name="Note 2 2 3 5" xfId="812"/>
    <cellStyle name="Note 2 2 3 5 2" xfId="1823"/>
    <cellStyle name="Note 2 2 3 5 3" xfId="2582"/>
    <cellStyle name="Note 2 2 3 6" xfId="1493"/>
    <cellStyle name="Note 2 2 3 7" xfId="2252"/>
    <cellStyle name="Note 2 2 4" xfId="461"/>
    <cellStyle name="Note 2 2 4 2" xfId="521"/>
    <cellStyle name="Note 2 2 4 2 2" xfId="689"/>
    <cellStyle name="Note 2 2 4 2 2 2" xfId="1022"/>
    <cellStyle name="Note 2 2 4 2 2 2 2" xfId="2033"/>
    <cellStyle name="Note 2 2 4 2 2 2 3" xfId="2792"/>
    <cellStyle name="Note 2 2 4 2 2 3" xfId="1703"/>
    <cellStyle name="Note 2 2 4 2 2 4" xfId="2462"/>
    <cellStyle name="Note 2 2 4 2 3" xfId="857"/>
    <cellStyle name="Note 2 2 4 2 3 2" xfId="1868"/>
    <cellStyle name="Note 2 2 4 2 3 3" xfId="2627"/>
    <cellStyle name="Note 2 2 4 2 4" xfId="1538"/>
    <cellStyle name="Note 2 2 4 2 5" xfId="2297"/>
    <cellStyle name="Note 2 2 4 3" xfId="629"/>
    <cellStyle name="Note 2 2 4 3 2" xfId="962"/>
    <cellStyle name="Note 2 2 4 3 2 2" xfId="1973"/>
    <cellStyle name="Note 2 2 4 3 2 3" xfId="2732"/>
    <cellStyle name="Note 2 2 4 3 3" xfId="1643"/>
    <cellStyle name="Note 2 2 4 3 4" xfId="2402"/>
    <cellStyle name="Note 2 2 4 4" xfId="797"/>
    <cellStyle name="Note 2 2 4 4 2" xfId="1808"/>
    <cellStyle name="Note 2 2 4 4 3" xfId="2567"/>
    <cellStyle name="Note 2 2 4 5" xfId="1478"/>
    <cellStyle name="Note 2 2 4 6" xfId="2237"/>
    <cellStyle name="Note 2 2 5" xfId="506"/>
    <cellStyle name="Note 2 2 5 2" xfId="674"/>
    <cellStyle name="Note 2 2 5 2 2" xfId="1007"/>
    <cellStyle name="Note 2 2 5 2 2 2" xfId="2018"/>
    <cellStyle name="Note 2 2 5 2 2 3" xfId="2777"/>
    <cellStyle name="Note 2 2 5 2 3" xfId="1688"/>
    <cellStyle name="Note 2 2 5 2 4" xfId="2447"/>
    <cellStyle name="Note 2 2 5 3" xfId="842"/>
    <cellStyle name="Note 2 2 5 3 2" xfId="1853"/>
    <cellStyle name="Note 2 2 5 3 3" xfId="2612"/>
    <cellStyle name="Note 2 2 5 4" xfId="1523"/>
    <cellStyle name="Note 2 2 5 5" xfId="2282"/>
    <cellStyle name="Note 2 2 6" xfId="566"/>
    <cellStyle name="Note 2 2 6 2" xfId="734"/>
    <cellStyle name="Note 2 2 6 2 2" xfId="1067"/>
    <cellStyle name="Note 2 2 6 2 2 2" xfId="2078"/>
    <cellStyle name="Note 2 2 6 2 2 3" xfId="2837"/>
    <cellStyle name="Note 2 2 6 2 3" xfId="1748"/>
    <cellStyle name="Note 2 2 6 2 4" xfId="2507"/>
    <cellStyle name="Note 2 2 6 3" xfId="902"/>
    <cellStyle name="Note 2 2 6 3 2" xfId="1913"/>
    <cellStyle name="Note 2 2 6 3 3" xfId="2672"/>
    <cellStyle name="Note 2 2 6 4" xfId="1583"/>
    <cellStyle name="Note 2 2 6 5" xfId="2342"/>
    <cellStyle name="Note 2 2 7" xfId="614"/>
    <cellStyle name="Note 2 2 7 2" xfId="947"/>
    <cellStyle name="Note 2 2 7 2 2" xfId="1958"/>
    <cellStyle name="Note 2 2 7 2 3" xfId="2717"/>
    <cellStyle name="Note 2 2 7 3" xfId="1628"/>
    <cellStyle name="Note 2 2 7 4" xfId="2387"/>
    <cellStyle name="Note 2 2 8" xfId="782"/>
    <cellStyle name="Note 2 2 8 2" xfId="1793"/>
    <cellStyle name="Note 2 2 8 3" xfId="2552"/>
    <cellStyle name="Note 2 2 9" xfId="1463"/>
    <cellStyle name="Note 2 3" xfId="1341"/>
    <cellStyle name="Note 3" xfId="371"/>
    <cellStyle name="Note 3 2" xfId="1337"/>
    <cellStyle name="Note 4" xfId="1205"/>
    <cellStyle name="Note 4 2" xfId="2135"/>
    <cellStyle name="Note 4 3" xfId="2894"/>
    <cellStyle name="Note 5" xfId="1206"/>
    <cellStyle name="Note 5 2" xfId="1347"/>
    <cellStyle name="Note 6" xfId="1204"/>
    <cellStyle name="Note 6 2" xfId="1335"/>
    <cellStyle name="Note 7" xfId="1320"/>
    <cellStyle name="Note 7 2" xfId="2177"/>
    <cellStyle name="OddBodyShade" xfId="242"/>
    <cellStyle name="Output 2" xfId="373"/>
    <cellStyle name="Output 2 2" xfId="440"/>
    <cellStyle name="Output 2 3" xfId="1345"/>
    <cellStyle name="Output 3" xfId="1207"/>
    <cellStyle name="Output 4" xfId="1208"/>
    <cellStyle name="Output 4 2" xfId="1344"/>
    <cellStyle name="Output 5" xfId="1321"/>
    <cellStyle name="Output 5 2" xfId="2178"/>
    <cellStyle name="Overscore" xfId="243"/>
    <cellStyle name="Percent" xfId="17" builtinId="5"/>
    <cellStyle name="Percent 10" xfId="2197"/>
    <cellStyle name="Percent 2" xfId="18"/>
    <cellStyle name="Percent 2 2" xfId="217"/>
    <cellStyle name="Percent 2 3" xfId="322"/>
    <cellStyle name="Percent 2 4" xfId="385"/>
    <cellStyle name="Percent 2 5" xfId="1323"/>
    <cellStyle name="Percent 2 5 2" xfId="2180"/>
    <cellStyle name="Percent 2 6" xfId="1329"/>
    <cellStyle name="Percent 2 6 2" xfId="2184"/>
    <cellStyle name="Percent 2 6 3" xfId="2921"/>
    <cellStyle name="Percent 3" xfId="19"/>
    <cellStyle name="Percent 3 2" xfId="129"/>
    <cellStyle name="Percent 3 2 2" xfId="374"/>
    <cellStyle name="Percent 3 3" xfId="599"/>
    <cellStyle name="Percent 3 3 2" xfId="767"/>
    <cellStyle name="Percent 3 4" xfId="325"/>
    <cellStyle name="Percent 4" xfId="20"/>
    <cellStyle name="Percent 4 2" xfId="218"/>
    <cellStyle name="Percent 5" xfId="21"/>
    <cellStyle name="Percent 5 2" xfId="220"/>
    <cellStyle name="Percent 5 3" xfId="219"/>
    <cellStyle name="Percent 6" xfId="39"/>
    <cellStyle name="Percent 6 2" xfId="222"/>
    <cellStyle name="Percent 6 3" xfId="221"/>
    <cellStyle name="Percent 6 4" xfId="384"/>
    <cellStyle name="Percent 7" xfId="87"/>
    <cellStyle name="Percent 7 2" xfId="223"/>
    <cellStyle name="Percent 7 3" xfId="388"/>
    <cellStyle name="Percent 8" xfId="224"/>
    <cellStyle name="Percent 8 2" xfId="446"/>
    <cellStyle name="Percent 9" xfId="1322"/>
    <cellStyle name="Percent 9 2" xfId="2179"/>
    <cellStyle name="PillarData" xfId="22"/>
    <cellStyle name="PillarData 2" xfId="225"/>
    <cellStyle name="PillarHeading" xfId="23"/>
    <cellStyle name="PillarText" xfId="24"/>
    <cellStyle name="PillarText 2" xfId="226"/>
    <cellStyle name="PillarTotal" xfId="25"/>
    <cellStyle name="PSChar" xfId="26"/>
    <cellStyle name="PSChar 2" xfId="441"/>
    <cellStyle name="PSDate" xfId="107"/>
    <cellStyle name="PSDate 2" xfId="227"/>
    <cellStyle name="PSDec" xfId="108"/>
    <cellStyle name="PSDec 2" xfId="228"/>
    <cellStyle name="PSHeading" xfId="109"/>
    <cellStyle name="PSHeading 2" xfId="442"/>
    <cellStyle name="PSInt" xfId="110"/>
    <cellStyle name="PSInt 2" xfId="229"/>
    <cellStyle name="PSSpacer" xfId="111"/>
    <cellStyle name="PSSpacer 2" xfId="230"/>
    <cellStyle name="StyleName1" xfId="27"/>
    <cellStyle name="StyleName2" xfId="28"/>
    <cellStyle name="StyleName3" xfId="29"/>
    <cellStyle name="StyleName4" xfId="30"/>
    <cellStyle name="StyleName5" xfId="31"/>
    <cellStyle name="StyleName6" xfId="32"/>
    <cellStyle name="StyleName7" xfId="33"/>
    <cellStyle name="StyleName8" xfId="34"/>
    <cellStyle name="T" xfId="244"/>
    <cellStyle name="Time" xfId="35"/>
    <cellStyle name="Time 2" xfId="443"/>
    <cellStyle name="Title 2" xfId="375"/>
    <cellStyle name="Title 3" xfId="1209"/>
    <cellStyle name="Title 4" xfId="1210"/>
    <cellStyle name="Title1" xfId="245"/>
    <cellStyle name="TitleOther" xfId="246"/>
    <cellStyle name="Total 2" xfId="376"/>
    <cellStyle name="Total 2 2" xfId="444"/>
    <cellStyle name="Total 2 3" xfId="1342"/>
    <cellStyle name="Total 3" xfId="1211"/>
    <cellStyle name="Total 4" xfId="1212"/>
    <cellStyle name="Total 4 2" xfId="1339"/>
    <cellStyle name="Total 5" xfId="1324"/>
    <cellStyle name="Total 5 2" xfId="2181"/>
    <cellStyle name="TotShade" xfId="247"/>
    <cellStyle name="Underscore" xfId="248"/>
    <cellStyle name="Warning Text 2" xfId="377"/>
    <cellStyle name="Warning Text 2 2" xfId="445"/>
    <cellStyle name="Warning Text 3" xfId="1213"/>
    <cellStyle name="Warning Text 4" xfId="1214"/>
    <cellStyle name="Warning Text 5" xfId="1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2.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chartsheet" Target="chartsheets/sheet1.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'Consolidated Variance Data'!$L$15:$L$30</c:f>
              <c:strCache>
                <c:ptCount val="16"/>
                <c:pt idx="0">
                  <c:v>The favorable variance mainly reflects a continuation of the factors highlighted for the month at the LIRR (including higher sick pay law claim credits), MTAHQ, and B&amp;T–with variances of $7.9M, $3.8M, and $3.5M, respectively. These outcomes were partially</c:v>
                </c:pt>
                <c:pt idx="1">
                  <c:v>The favorable outcome was mainly due to efforts to control spending at NYCT as well as savings resulting from fewer weather-related emergencies, $5.4M at NYCT (including the timing of reimbursable expenses), $2.2M at the LIRR, $1.5M at MNR (including impr</c:v>
                </c:pt>
                <c:pt idx="2">
                  <c:v>The factors highlighted for the month continue at NYCT, the LIRR, MTAHQ, and SIR, but with favorable variances of $14.4M, $3.5M, $1.4M, and $1.0M, respectively. Similar factors also resulted in a $0.7M variance at B&amp;T and $0.6M at MNR. Further, the driver</c:v>
                </c:pt>
                <c:pt idx="3">
                  <c:v>The LIRR was favorable by $2.3M due to fewer retirees partially offset by an unfavorable variance of ($0.8M) at MNR due to a greater number of retirees.</c:v>
                </c:pt>
                <c:pt idx="4">
                  <c:v>Timing was mainly responsible for an unfavorable variances of ($18.7M) at NYCT and ($0.7M) at the LIRR, and also the favorable variance of $3.2M at MTAHQ. Other agency variances were minor.</c:v>
                </c:pt>
                <c:pt idx="5">
                  <c:v>The factors highlighted for the month continue at NYCT and the LIRR with unfavorable results of ($7.7M) and ($7.5M), respectively. These results were partially offset by favorable variances for reasons noted for the month at MNR of $2.0M and $1.6M at MTAH</c:v>
                </c:pt>
                <c:pt idx="6">
                  <c:v>Monthly drivers continue to impact YTD outcomes with unfavorable results of ($14.8M) at NYCT and ($1.1M) at MTAHQ, partially offset by favorable variances of $6.2M at the LIRR and $1.1M at MNR.  </c:v>
                </c:pt>
                <c:pt idx="7">
                  <c:v>Causes for the YTD variances are consistent with those reported for the month, but with favorable results of $7.9M at NYCT, $1.7M at MNR, and $0.9M at the LIRR.</c:v>
                </c:pt>
                <c:pt idx="8">
                  <c:v>MTA Bus and NYCT were favorable by $1.3M and $0.8M, respectively, primarily due to lower rates. Other Agency variances were minor.</c:v>
                </c:pt>
                <c:pt idx="9">
                  <c:v>Reflects an unfavorable variance of ($0.5M) at FMTAC, partially offset by a favorable variance of $0.5M, both due to timing. </c:v>
                </c:pt>
                <c:pt idx="10">
                  <c:v>The drivers of the YTD variances for FMTAC and MTA Bus are mainly the same as those noted for the month, however, YTD variances are ($2.1M) and ($1.6M). Additionally, the LIRR was ($0.5M) unfavorable due to timing. Other agency variances were minor.</c:v>
                </c:pt>
                <c:pt idx="11">
                  <c:v>Reflects the impact of timing. </c:v>
                </c:pt>
                <c:pt idx="12">
                  <c:v>The drivers of the YTD variances for MTAHQ, B&amp;T, MTA Bus, the LIRR and NYCT are mainly the same as those noted for the month, however, YTD favorable variances are $6.7M, $2.6M, $2.2M, $0.7M, and ($8.1M), respectively. Additionally, MNR was $2.2M favorable</c:v>
                </c:pt>
                <c:pt idx="13">
                  <c:v>The drivers of the YTD variances for MTAHQ, NYCT, MTA Bus, B&amp;T and MNR are mainly the same as those noted for the month, however, YTD favorable variances are $38.9M, $5.5M, $3.8M, $2.3M and $1.5M, respectively. These results were partially offset by an un</c:v>
                </c:pt>
                <c:pt idx="14">
                  <c:v>The prevailing factors highlighted for the month mostly continue, but with variances of $13.1M at the LIRR and $2.7M at MNR (including lower obsolete material reserves), as well as lower general maintenance material and favorable timing of radio equipment</c:v>
                </c:pt>
                <c:pt idx="15">
                  <c:v>The factors highlighted for the month continue at MTAHQ and B&amp;T, but with favorable results of $8.9M and $2.0M, respectively. NYCT was favorable by $0.5M.  </c:v>
                </c:pt>
              </c:strCache>
            </c:strRef>
          </c:tx>
          <c:spPr>
            <a:solidFill>
              <a:schemeClr val="accent1"/>
            </a:solidFill>
            <a:ln>
              <a:noFill/>
            </a:ln>
            <a:effectLst/>
          </c:spPr>
          <c:invertIfNegative val="0"/>
          <c:val>
            <c:numRef>
              <c:f>'Consolidated Variance Data'!$L$31</c:f>
              <c:numCache>
                <c:formatCode>General</c:formatCode>
                <c:ptCount val="1"/>
                <c:pt idx="0">
                  <c:v>0</c:v>
                </c:pt>
              </c:numCache>
            </c:numRef>
          </c:val>
          <c:extLst>
            <c:ext xmlns:c16="http://schemas.microsoft.com/office/drawing/2014/chart" uri="{C3380CC4-5D6E-409C-BE32-E72D297353CC}">
              <c16:uniqueId val="{00000000-41B4-468B-9121-433E00CB7D23}"/>
            </c:ext>
          </c:extLst>
        </c:ser>
        <c:dLbls>
          <c:showLegendKey val="0"/>
          <c:showVal val="0"/>
          <c:showCatName val="0"/>
          <c:showSerName val="0"/>
          <c:showPercent val="0"/>
          <c:showBubbleSize val="0"/>
        </c:dLbls>
        <c:gapWidth val="219"/>
        <c:overlap val="-27"/>
        <c:axId val="609951640"/>
        <c:axId val="609952032"/>
      </c:barChart>
      <c:catAx>
        <c:axId val="6099516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2032"/>
        <c:crosses val="autoZero"/>
        <c:auto val="1"/>
        <c:lblAlgn val="ctr"/>
        <c:lblOffset val="100"/>
        <c:noMultiLvlLbl val="0"/>
      </c:catAx>
      <c:valAx>
        <c:axId val="609952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951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0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0421" cy="6302523"/>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fernando's%20Work/strategic%20BUDGET/2010%20July%20Plan/sbp%2006.24.10%206pm/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Documents%20and%20Settings/syip/Desktop/Hurricane%20Sandy%20Sales%20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2016/2016%20Monthly%20Reports/Consolidated/01-2016/Jan%202016%20Consolidated%20Financial%20Repor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2017/2017%20Monthly%20Reports/Consolidated/01-2017/Jan%202017%20Consolidated%20Accrual%20ExplanationsT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NYCT"/>
      <sheetName val="LIRR"/>
      <sheetName val="MNR"/>
      <sheetName val="B&amp;T "/>
      <sheetName val="MTA Bus"/>
      <sheetName val="MTAHQ"/>
      <sheetName val="SIR"/>
      <sheetName val="FMTAC"/>
      <sheetName val="MTA CC"/>
      <sheetName val="DS-HYP"/>
      <sheetName val="TA HYP MTH"/>
      <sheetName val="TA HYP YTD"/>
      <sheetName val="SIR HYP MTH"/>
      <sheetName val="SIR HYP YTD"/>
    </sheetNames>
    <sheetDataSet>
      <sheetData sheetId="0"/>
      <sheetData sheetId="1">
        <row r="21">
          <cell r="C21">
            <v>350.29399999999998</v>
          </cell>
          <cell r="D21">
            <v>334.78300000000002</v>
          </cell>
          <cell r="S21">
            <v>350.29399999999998</v>
          </cell>
          <cell r="T21">
            <v>334.78300000000002</v>
          </cell>
        </row>
        <row r="27">
          <cell r="C27">
            <v>39.403999999999996</v>
          </cell>
          <cell r="D27">
            <v>32.71</v>
          </cell>
          <cell r="S27">
            <v>39.403999999999996</v>
          </cell>
          <cell r="T27">
            <v>32.71</v>
          </cell>
        </row>
        <row r="28">
          <cell r="C28">
            <v>0</v>
          </cell>
          <cell r="D28">
            <v>0</v>
          </cell>
          <cell r="H28">
            <v>87.037000000000006</v>
          </cell>
          <cell r="I28">
            <v>77.671999999999997</v>
          </cell>
          <cell r="S28">
            <v>0</v>
          </cell>
          <cell r="T28">
            <v>0</v>
          </cell>
          <cell r="X28">
            <v>87.037000000000006</v>
          </cell>
          <cell r="Y28">
            <v>77.671999999999997</v>
          </cell>
        </row>
        <row r="29">
          <cell r="C29">
            <v>389.69799999999998</v>
          </cell>
          <cell r="D29">
            <v>367.49299999999999</v>
          </cell>
          <cell r="H29">
            <v>87.037000000000006</v>
          </cell>
          <cell r="I29">
            <v>77.671999999999997</v>
          </cell>
          <cell r="S29">
            <v>389.69799999999998</v>
          </cell>
          <cell r="T29">
            <v>367.49299999999999</v>
          </cell>
          <cell r="X29">
            <v>87.037000000000006</v>
          </cell>
          <cell r="Y29">
            <v>77.671999999999997</v>
          </cell>
        </row>
        <row r="33">
          <cell r="C33">
            <v>267.26100000000002</v>
          </cell>
          <cell r="D33">
            <v>268.05099999999999</v>
          </cell>
          <cell r="H33">
            <v>37.134</v>
          </cell>
          <cell r="I33">
            <v>31.39</v>
          </cell>
          <cell r="S33">
            <v>267.26100000000002</v>
          </cell>
          <cell r="T33">
            <v>268.05099999999999</v>
          </cell>
          <cell r="X33">
            <v>37.134</v>
          </cell>
          <cell r="Y33">
            <v>31.39</v>
          </cell>
        </row>
        <row r="34">
          <cell r="C34">
            <v>38.021000000000001</v>
          </cell>
          <cell r="D34">
            <v>40.874000000000002</v>
          </cell>
          <cell r="H34">
            <v>7.4939999999999998</v>
          </cell>
          <cell r="I34">
            <v>8.1300000000000008</v>
          </cell>
          <cell r="S34">
            <v>38.021000000000001</v>
          </cell>
          <cell r="T34">
            <v>40.874000000000002</v>
          </cell>
          <cell r="X34">
            <v>7.4939999999999998</v>
          </cell>
          <cell r="Y34">
            <v>8.1300000000000008</v>
          </cell>
        </row>
        <row r="36">
          <cell r="C36">
            <v>66.328999999999994</v>
          </cell>
          <cell r="D36">
            <v>65.156000000000006</v>
          </cell>
          <cell r="H36">
            <v>1.8260000000000001</v>
          </cell>
          <cell r="I36">
            <v>2.6819999999999999</v>
          </cell>
          <cell r="S36">
            <v>66.328999999999994</v>
          </cell>
          <cell r="T36">
            <v>65.156000000000006</v>
          </cell>
          <cell r="X36">
            <v>1.8260000000000001</v>
          </cell>
          <cell r="Y36">
            <v>2.6819999999999999</v>
          </cell>
        </row>
        <row r="37">
          <cell r="C37">
            <v>35.274000000000001</v>
          </cell>
          <cell r="D37">
            <v>34.381999999999998</v>
          </cell>
          <cell r="H37">
            <v>0.76100000000000001</v>
          </cell>
          <cell r="I37">
            <v>0.72299999999999998</v>
          </cell>
          <cell r="S37">
            <v>35.274000000000001</v>
          </cell>
          <cell r="T37">
            <v>34.381999999999998</v>
          </cell>
          <cell r="X37">
            <v>0.76100000000000001</v>
          </cell>
          <cell r="Y37">
            <v>0.72299999999999998</v>
          </cell>
        </row>
        <row r="38">
          <cell r="C38">
            <v>19.651</v>
          </cell>
          <cell r="D38">
            <v>18.02</v>
          </cell>
          <cell r="H38">
            <v>0.53700000000000003</v>
          </cell>
          <cell r="I38">
            <v>0.53700000000000003</v>
          </cell>
          <cell r="S38">
            <v>19.651</v>
          </cell>
          <cell r="T38">
            <v>18.02</v>
          </cell>
          <cell r="X38">
            <v>0.53700000000000003</v>
          </cell>
          <cell r="Y38">
            <v>0.53700000000000003</v>
          </cell>
        </row>
        <row r="39">
          <cell r="C39">
            <v>26.253</v>
          </cell>
          <cell r="D39">
            <v>28.599</v>
          </cell>
          <cell r="H39">
            <v>13.726000000000001</v>
          </cell>
          <cell r="I39">
            <v>11.79</v>
          </cell>
          <cell r="S39">
            <v>26.253</v>
          </cell>
          <cell r="T39">
            <v>28.599</v>
          </cell>
          <cell r="X39">
            <v>13.726000000000001</v>
          </cell>
          <cell r="Y39">
            <v>11.79</v>
          </cell>
        </row>
        <row r="41">
          <cell r="C41">
            <v>-17.341999999999999</v>
          </cell>
          <cell r="D41">
            <v>-15.66</v>
          </cell>
          <cell r="H41">
            <v>17.341999999999999</v>
          </cell>
          <cell r="I41">
            <v>15.66</v>
          </cell>
          <cell r="S41">
            <v>-17.341999999999999</v>
          </cell>
          <cell r="T41">
            <v>-15.66</v>
          </cell>
          <cell r="X41">
            <v>17.341999999999999</v>
          </cell>
          <cell r="Y41">
            <v>15.66</v>
          </cell>
        </row>
        <row r="42">
          <cell r="C42">
            <v>435.44700000000006</v>
          </cell>
          <cell r="D42">
            <v>439.42200000000003</v>
          </cell>
          <cell r="H42">
            <v>78.819999999999993</v>
          </cell>
          <cell r="I42">
            <v>70.912000000000006</v>
          </cell>
          <cell r="S42">
            <v>435.44700000000006</v>
          </cell>
          <cell r="T42">
            <v>439.42200000000003</v>
          </cell>
          <cell r="X42">
            <v>78.819999999999993</v>
          </cell>
          <cell r="Y42">
            <v>70.912000000000006</v>
          </cell>
        </row>
        <row r="45">
          <cell r="C45">
            <v>27.986999999999998</v>
          </cell>
          <cell r="D45">
            <v>22.888000000000002</v>
          </cell>
          <cell r="H45">
            <v>2.1000000000000001E-2</v>
          </cell>
          <cell r="I45">
            <v>2.5999999999999999E-2</v>
          </cell>
          <cell r="S45">
            <v>27.986999999999998</v>
          </cell>
          <cell r="T45">
            <v>22.888000000000002</v>
          </cell>
          <cell r="X45">
            <v>2.1000000000000001E-2</v>
          </cell>
          <cell r="Y45">
            <v>2.5999999999999999E-2</v>
          </cell>
        </row>
        <row r="46">
          <cell r="C46">
            <v>9.9659999999999993</v>
          </cell>
          <cell r="D46">
            <v>6.09</v>
          </cell>
          <cell r="S46">
            <v>9.9659999999999993</v>
          </cell>
          <cell r="T46">
            <v>6.09</v>
          </cell>
          <cell r="X46">
            <v>0</v>
          </cell>
          <cell r="Y46">
            <v>2E-3</v>
          </cell>
        </row>
        <row r="47">
          <cell r="C47">
            <v>6.0330000000000004</v>
          </cell>
          <cell r="D47">
            <v>6.0609999999999999</v>
          </cell>
          <cell r="H47">
            <v>0</v>
          </cell>
          <cell r="I47">
            <v>0</v>
          </cell>
          <cell r="S47">
            <v>6.0330000000000004</v>
          </cell>
          <cell r="T47">
            <v>6.0609999999999999</v>
          </cell>
          <cell r="X47">
            <v>0</v>
          </cell>
          <cell r="Y47">
            <v>0</v>
          </cell>
        </row>
        <row r="48">
          <cell r="C48">
            <v>10.429</v>
          </cell>
          <cell r="D48">
            <v>9.5619999999999994</v>
          </cell>
          <cell r="H48">
            <v>0</v>
          </cell>
          <cell r="I48">
            <v>0</v>
          </cell>
          <cell r="S48">
            <v>10.429</v>
          </cell>
          <cell r="T48">
            <v>9.5619999999999994</v>
          </cell>
          <cell r="X48">
            <v>0</v>
          </cell>
          <cell r="Y48">
            <v>0</v>
          </cell>
        </row>
        <row r="49">
          <cell r="C49">
            <v>33.533999999999999</v>
          </cell>
          <cell r="D49">
            <v>30.318000000000001</v>
          </cell>
          <cell r="H49">
            <v>0</v>
          </cell>
          <cell r="I49">
            <v>0</v>
          </cell>
          <cell r="S49">
            <v>33.533999999999999</v>
          </cell>
          <cell r="T49">
            <v>30.318000000000001</v>
          </cell>
          <cell r="X49">
            <v>0</v>
          </cell>
          <cell r="Y49">
            <v>0</v>
          </cell>
        </row>
        <row r="50">
          <cell r="C50">
            <v>14.071</v>
          </cell>
          <cell r="D50">
            <v>19.367000000000001</v>
          </cell>
          <cell r="H50">
            <v>2.4</v>
          </cell>
          <cell r="I50">
            <v>2.327</v>
          </cell>
          <cell r="S50">
            <v>14.071</v>
          </cell>
          <cell r="T50">
            <v>19.367000000000001</v>
          </cell>
          <cell r="X50">
            <v>2.4</v>
          </cell>
          <cell r="Y50">
            <v>2.327</v>
          </cell>
        </row>
        <row r="51">
          <cell r="C51">
            <v>9.4649999999999999</v>
          </cell>
          <cell r="D51">
            <v>1.8340000000000001</v>
          </cell>
          <cell r="H51">
            <v>0.442</v>
          </cell>
          <cell r="I51">
            <v>0.30199999999999999</v>
          </cell>
          <cell r="S51">
            <v>9.4649999999999999</v>
          </cell>
          <cell r="T51">
            <v>1.8340000000000001</v>
          </cell>
          <cell r="X51">
            <v>0.442</v>
          </cell>
          <cell r="Y51">
            <v>0.30199999999999999</v>
          </cell>
        </row>
        <row r="52">
          <cell r="C52">
            <v>25.719000000000001</v>
          </cell>
          <cell r="D52">
            <v>23.725999999999999</v>
          </cell>
          <cell r="H52">
            <v>5.1989999999999998</v>
          </cell>
          <cell r="I52">
            <v>3.6459999999999999</v>
          </cell>
          <cell r="S52">
            <v>25.719000000000001</v>
          </cell>
          <cell r="T52">
            <v>23.725999999999999</v>
          </cell>
          <cell r="X52">
            <v>5.1989999999999998</v>
          </cell>
          <cell r="Y52">
            <v>3.6459999999999999</v>
          </cell>
        </row>
        <row r="53">
          <cell r="C53">
            <v>5.8360000000000003</v>
          </cell>
          <cell r="D53">
            <v>6.9930000000000003</v>
          </cell>
          <cell r="H53">
            <v>0.156</v>
          </cell>
          <cell r="I53">
            <v>0.45700000000000002</v>
          </cell>
          <cell r="S53">
            <v>5.8360000000000003</v>
          </cell>
          <cell r="T53">
            <v>6.9930000000000003</v>
          </cell>
          <cell r="X53">
            <v>0.156</v>
          </cell>
          <cell r="Y53">
            <v>0.45700000000000002</v>
          </cell>
        </row>
        <row r="54">
          <cell r="C54">
            <v>143.04000000000002</v>
          </cell>
          <cell r="D54">
            <v>126.839</v>
          </cell>
          <cell r="H54">
            <v>8.218</v>
          </cell>
          <cell r="I54">
            <v>6.76</v>
          </cell>
          <cell r="S54">
            <v>143.04000000000002</v>
          </cell>
          <cell r="T54">
            <v>126.839</v>
          </cell>
          <cell r="X54">
            <v>8.218</v>
          </cell>
          <cell r="Y54">
            <v>6.76</v>
          </cell>
        </row>
        <row r="57">
          <cell r="C57">
            <v>0</v>
          </cell>
          <cell r="D57">
            <v>0</v>
          </cell>
          <cell r="S57">
            <v>0</v>
          </cell>
          <cell r="T57">
            <v>0</v>
          </cell>
        </row>
        <row r="68">
          <cell r="C68">
            <v>128.988</v>
          </cell>
          <cell r="D68">
            <v>170.733</v>
          </cell>
          <cell r="S68">
            <v>128.988</v>
          </cell>
          <cell r="T68">
            <v>170.733</v>
          </cell>
        </row>
        <row r="69">
          <cell r="C69">
            <v>0</v>
          </cell>
          <cell r="D69">
            <v>0</v>
          </cell>
          <cell r="S69">
            <v>0</v>
          </cell>
          <cell r="T69">
            <v>0</v>
          </cell>
        </row>
        <row r="70">
          <cell r="C70">
            <v>0</v>
          </cell>
          <cell r="D70">
            <v>0</v>
          </cell>
          <cell r="S70">
            <v>0</v>
          </cell>
          <cell r="T70">
            <v>0</v>
          </cell>
        </row>
      </sheetData>
      <sheetData sheetId="2">
        <row r="13">
          <cell r="C13">
            <v>53.945999999999998</v>
          </cell>
          <cell r="D13">
            <v>53.714516000000003</v>
          </cell>
          <cell r="S13">
            <v>53.945999999999998</v>
          </cell>
          <cell r="T13">
            <v>53.714516000000003</v>
          </cell>
        </row>
        <row r="15">
          <cell r="C15">
            <v>3.5350000000000001</v>
          </cell>
          <cell r="D15">
            <v>3.3660709999999998</v>
          </cell>
          <cell r="S15">
            <v>3.5350000000000001</v>
          </cell>
          <cell r="T15">
            <v>3.3660709999999998</v>
          </cell>
        </row>
        <row r="16">
          <cell r="C16">
            <v>0</v>
          </cell>
          <cell r="D16">
            <v>0</v>
          </cell>
          <cell r="H16">
            <v>16.614000000000001</v>
          </cell>
          <cell r="I16">
            <v>16.053791</v>
          </cell>
          <cell r="S16">
            <v>0</v>
          </cell>
          <cell r="T16">
            <v>0</v>
          </cell>
          <cell r="X16">
            <v>16.614000000000001</v>
          </cell>
          <cell r="Y16">
            <v>16.053791</v>
          </cell>
        </row>
        <row r="17">
          <cell r="C17">
            <v>57.480999999999995</v>
          </cell>
          <cell r="D17">
            <v>57.080587000000001</v>
          </cell>
          <cell r="H17">
            <v>16.614000000000001</v>
          </cell>
          <cell r="I17">
            <v>16.053791</v>
          </cell>
          <cell r="S17">
            <v>57.480999999999995</v>
          </cell>
          <cell r="T17">
            <v>57.080587000000001</v>
          </cell>
          <cell r="X17">
            <v>16.614000000000001</v>
          </cell>
          <cell r="Y17">
            <v>16.053791</v>
          </cell>
        </row>
        <row r="21">
          <cell r="C21">
            <v>45.99</v>
          </cell>
          <cell r="D21">
            <v>44.576303000000003</v>
          </cell>
          <cell r="H21">
            <v>5.9059999999999997</v>
          </cell>
          <cell r="I21">
            <v>5.9313209999999996</v>
          </cell>
          <cell r="S21">
            <v>45.99</v>
          </cell>
          <cell r="T21">
            <v>44.576303000000003</v>
          </cell>
          <cell r="X21">
            <v>5.9059999999999997</v>
          </cell>
          <cell r="Y21">
            <v>5.9313209999999996</v>
          </cell>
        </row>
        <row r="22">
          <cell r="C22">
            <v>10.173999999999999</v>
          </cell>
          <cell r="D22">
            <v>12.092615</v>
          </cell>
          <cell r="H22">
            <v>1.177</v>
          </cell>
          <cell r="I22">
            <v>1.57761</v>
          </cell>
          <cell r="S22">
            <v>10.173999999999999</v>
          </cell>
          <cell r="T22">
            <v>12.092615</v>
          </cell>
          <cell r="X22">
            <v>1.177</v>
          </cell>
          <cell r="Y22">
            <v>1.57761</v>
          </cell>
        </row>
        <row r="23">
          <cell r="C23">
            <v>9.0969999999999995</v>
          </cell>
          <cell r="D23">
            <v>8.6427809999999994</v>
          </cell>
          <cell r="H23">
            <v>1.167</v>
          </cell>
          <cell r="I23">
            <v>1.4339740000000001</v>
          </cell>
          <cell r="S23">
            <v>9.0969999999999995</v>
          </cell>
          <cell r="T23">
            <v>8.6427809999999994</v>
          </cell>
          <cell r="X23">
            <v>1.167</v>
          </cell>
          <cell r="Y23">
            <v>1.4339740000000001</v>
          </cell>
        </row>
        <row r="24">
          <cell r="C24">
            <v>5.5579999999999998</v>
          </cell>
          <cell r="D24">
            <v>4.9465649999999997</v>
          </cell>
          <cell r="H24">
            <v>0</v>
          </cell>
          <cell r="I24">
            <v>0</v>
          </cell>
          <cell r="S24">
            <v>5.5579999999999998</v>
          </cell>
          <cell r="T24">
            <v>4.9465649999999997</v>
          </cell>
          <cell r="X24">
            <v>0</v>
          </cell>
          <cell r="Y24">
            <v>0</v>
          </cell>
        </row>
        <row r="25">
          <cell r="C25">
            <v>11.584</v>
          </cell>
          <cell r="D25">
            <v>10.955055</v>
          </cell>
          <cell r="H25">
            <v>1.895</v>
          </cell>
          <cell r="I25">
            <v>2.524483</v>
          </cell>
          <cell r="S25">
            <v>11.584</v>
          </cell>
          <cell r="T25">
            <v>10.955055</v>
          </cell>
          <cell r="X25">
            <v>1.895</v>
          </cell>
          <cell r="Y25">
            <v>2.524483</v>
          </cell>
        </row>
        <row r="26">
          <cell r="C26">
            <v>11.888</v>
          </cell>
          <cell r="D26">
            <v>13.687018999999999</v>
          </cell>
          <cell r="H26">
            <v>1.1930000000000001</v>
          </cell>
          <cell r="I26">
            <v>1.441713</v>
          </cell>
          <cell r="S26">
            <v>11.888</v>
          </cell>
          <cell r="T26">
            <v>13.687018999999999</v>
          </cell>
          <cell r="X26">
            <v>1.1930000000000001</v>
          </cell>
          <cell r="Y26">
            <v>1.441713</v>
          </cell>
        </row>
        <row r="27">
          <cell r="C27">
            <v>-1.0049999999999999</v>
          </cell>
          <cell r="D27">
            <v>-1.921324</v>
          </cell>
          <cell r="H27">
            <v>1.0049999999999999</v>
          </cell>
          <cell r="I27">
            <v>1.921324</v>
          </cell>
          <cell r="S27">
            <v>-1.0049999999999999</v>
          </cell>
          <cell r="T27">
            <v>-1.921324</v>
          </cell>
          <cell r="X27">
            <v>1.0049999999999999</v>
          </cell>
          <cell r="Y27">
            <v>1.921324</v>
          </cell>
        </row>
        <row r="28">
          <cell r="C28">
            <v>93.286000000000001</v>
          </cell>
          <cell r="D28">
            <v>92.979014000000006</v>
          </cell>
          <cell r="H28">
            <v>12.343</v>
          </cell>
          <cell r="I28">
            <v>14.830425</v>
          </cell>
          <cell r="S28">
            <v>93.286000000000001</v>
          </cell>
          <cell r="T28">
            <v>92.979014000000006</v>
          </cell>
          <cell r="X28">
            <v>12.343</v>
          </cell>
          <cell r="Y28">
            <v>14.830425</v>
          </cell>
        </row>
        <row r="31">
          <cell r="C31">
            <v>7.1829999999999998</v>
          </cell>
          <cell r="D31">
            <v>7.3346589999999994</v>
          </cell>
          <cell r="H31">
            <v>0</v>
          </cell>
          <cell r="I31">
            <v>9.4228999999999993E-2</v>
          </cell>
          <cell r="S31">
            <v>7.1829999999999998</v>
          </cell>
          <cell r="T31">
            <v>7.3346589999999994</v>
          </cell>
          <cell r="X31">
            <v>0</v>
          </cell>
          <cell r="Y31">
            <v>9.4228999999999993E-2</v>
          </cell>
        </row>
        <row r="34">
          <cell r="C34">
            <v>1.5519999999999998</v>
          </cell>
          <cell r="D34">
            <v>0.79055399999999998</v>
          </cell>
          <cell r="H34">
            <v>0</v>
          </cell>
          <cell r="I34">
            <v>0</v>
          </cell>
          <cell r="S34">
            <v>1.5519999999999998</v>
          </cell>
          <cell r="T34">
            <v>0.79055399999999998</v>
          </cell>
          <cell r="X34">
            <v>0</v>
          </cell>
          <cell r="Y34">
            <v>0</v>
          </cell>
        </row>
        <row r="37">
          <cell r="C37">
            <v>2.0449999999999999</v>
          </cell>
          <cell r="D37">
            <v>1.9053</v>
          </cell>
          <cell r="H37">
            <v>0.34599999999999997</v>
          </cell>
          <cell r="I37">
            <v>0.32211299999999998</v>
          </cell>
          <cell r="S37">
            <v>2.0449999999999999</v>
          </cell>
          <cell r="T37">
            <v>1.9053</v>
          </cell>
          <cell r="X37">
            <v>0.34599999999999997</v>
          </cell>
          <cell r="Y37">
            <v>0.32211299999999998</v>
          </cell>
        </row>
        <row r="38">
          <cell r="C38">
            <v>0.35899999999999999</v>
          </cell>
          <cell r="D38">
            <v>0.25562099999999999</v>
          </cell>
          <cell r="H38">
            <v>0</v>
          </cell>
          <cell r="I38">
            <v>0</v>
          </cell>
          <cell r="S38">
            <v>0.35899999999999999</v>
          </cell>
          <cell r="T38">
            <v>0.25562099999999999</v>
          </cell>
          <cell r="X38">
            <v>0</v>
          </cell>
          <cell r="Y38">
            <v>0</v>
          </cell>
        </row>
        <row r="40">
          <cell r="C40">
            <v>5.633</v>
          </cell>
          <cell r="D40">
            <v>4.1162960000000002</v>
          </cell>
          <cell r="H40">
            <v>1.42</v>
          </cell>
          <cell r="I40">
            <v>-9.4196000000000002E-2</v>
          </cell>
          <cell r="S40">
            <v>5.633</v>
          </cell>
          <cell r="T40">
            <v>4.1162960000000002</v>
          </cell>
          <cell r="X40">
            <v>1.42</v>
          </cell>
          <cell r="Y40">
            <v>-9.4196000000000002E-2</v>
          </cell>
        </row>
        <row r="41">
          <cell r="C41">
            <v>1.9240000000000002</v>
          </cell>
          <cell r="D41">
            <v>1.065688</v>
          </cell>
          <cell r="H41">
            <v>0.10299999999999999</v>
          </cell>
          <cell r="I41">
            <v>6.0314E-2</v>
          </cell>
          <cell r="S41">
            <v>1.9240000000000002</v>
          </cell>
          <cell r="T41">
            <v>1.065688</v>
          </cell>
          <cell r="X41">
            <v>0.10299999999999999</v>
          </cell>
          <cell r="Y41">
            <v>6.0314E-2</v>
          </cell>
        </row>
        <row r="42">
          <cell r="C42">
            <v>11.838000000000001</v>
          </cell>
          <cell r="D42">
            <v>6.5419269999999994</v>
          </cell>
          <cell r="H42">
            <v>2.3860000000000001</v>
          </cell>
          <cell r="I42">
            <v>0.79552400000000001</v>
          </cell>
          <cell r="S42">
            <v>11.838000000000001</v>
          </cell>
          <cell r="T42">
            <v>6.5419269999999994</v>
          </cell>
          <cell r="X42">
            <v>2.3860000000000001</v>
          </cell>
          <cell r="Y42">
            <v>0.79552400000000001</v>
          </cell>
        </row>
        <row r="43">
          <cell r="C43">
            <v>1.242</v>
          </cell>
          <cell r="D43">
            <v>1.0573969999999999</v>
          </cell>
          <cell r="H43">
            <v>1.6E-2</v>
          </cell>
          <cell r="I43">
            <v>4.5381999999999999E-2</v>
          </cell>
          <cell r="S43">
            <v>1.242</v>
          </cell>
          <cell r="T43">
            <v>1.0573969999999999</v>
          </cell>
          <cell r="X43">
            <v>1.6E-2</v>
          </cell>
          <cell r="Y43">
            <v>4.5381999999999999E-2</v>
          </cell>
        </row>
        <row r="44">
          <cell r="C44">
            <v>31.776</v>
          </cell>
          <cell r="D44">
            <v>23.067442</v>
          </cell>
          <cell r="H44">
            <v>4.2709999999999999</v>
          </cell>
          <cell r="I44">
            <v>1.223366</v>
          </cell>
          <cell r="S44">
            <v>31.776</v>
          </cell>
          <cell r="T44">
            <v>23.067442</v>
          </cell>
          <cell r="X44">
            <v>4.2709999999999999</v>
          </cell>
          <cell r="Y44">
            <v>1.223366</v>
          </cell>
        </row>
        <row r="47">
          <cell r="C47">
            <v>0</v>
          </cell>
          <cell r="D47">
            <v>0</v>
          </cell>
          <cell r="S47">
            <v>0</v>
          </cell>
          <cell r="T47">
            <v>0</v>
          </cell>
        </row>
        <row r="52">
          <cell r="C52">
            <v>27.254000000000001</v>
          </cell>
          <cell r="D52">
            <v>25.878450999999998</v>
          </cell>
          <cell r="S52">
            <v>27.254000000000001</v>
          </cell>
          <cell r="T52">
            <v>25.878450999999998</v>
          </cell>
        </row>
        <row r="53">
          <cell r="C53">
            <v>6.3949999999999996</v>
          </cell>
          <cell r="D53">
            <v>5.987851</v>
          </cell>
          <cell r="S53">
            <v>6.3949999999999996</v>
          </cell>
          <cell r="T53">
            <v>5.987851</v>
          </cell>
        </row>
        <row r="54">
          <cell r="C54">
            <v>0.16700000000000001</v>
          </cell>
          <cell r="D54">
            <v>0.16666700000000001</v>
          </cell>
          <cell r="S54">
            <v>0.16700000000000001</v>
          </cell>
          <cell r="T54">
            <v>0.16666700000000001</v>
          </cell>
        </row>
      </sheetData>
      <sheetData sheetId="3">
        <row r="16">
          <cell r="E16">
            <v>53.333141663627131</v>
          </cell>
          <cell r="F16">
            <v>53.214480750000007</v>
          </cell>
          <cell r="X16">
            <v>53.333141663627131</v>
          </cell>
          <cell r="Y16">
            <v>53.214480750000007</v>
          </cell>
        </row>
        <row r="18">
          <cell r="E18">
            <v>4.8444286666666674</v>
          </cell>
          <cell r="F18">
            <v>6.180012510000001</v>
          </cell>
          <cell r="X18">
            <v>4.8444286666666674</v>
          </cell>
          <cell r="Y18">
            <v>6.180012510000001</v>
          </cell>
        </row>
        <row r="23">
          <cell r="E23">
            <v>0</v>
          </cell>
          <cell r="F23">
            <v>0</v>
          </cell>
          <cell r="J23">
            <v>16.852266204534953</v>
          </cell>
          <cell r="K23">
            <v>8.7891725399995959</v>
          </cell>
          <cell r="AC23">
            <v>16.852266204534953</v>
          </cell>
          <cell r="AD23">
            <v>8.7891725399995959</v>
          </cell>
        </row>
        <row r="24">
          <cell r="E24">
            <v>58.177570330293797</v>
          </cell>
          <cell r="F24">
            <v>59.394493260000004</v>
          </cell>
          <cell r="J24">
            <v>16.852266204534953</v>
          </cell>
          <cell r="K24">
            <v>8.7891725399995959</v>
          </cell>
          <cell r="X24">
            <v>58.177570330293797</v>
          </cell>
          <cell r="Y24">
            <v>59.394493260000004</v>
          </cell>
          <cell r="AC24">
            <v>16.852266204534953</v>
          </cell>
          <cell r="AD24">
            <v>8.7891725399995959</v>
          </cell>
        </row>
        <row r="28">
          <cell r="E28">
            <v>38.486117406483281</v>
          </cell>
          <cell r="F28">
            <v>39.63153218599998</v>
          </cell>
          <cell r="J28">
            <v>2.6577625421288</v>
          </cell>
          <cell r="K28">
            <v>2.3310503839997718</v>
          </cell>
          <cell r="X28">
            <v>38.486117406483281</v>
          </cell>
          <cell r="Y28">
            <v>39.63153218599998</v>
          </cell>
          <cell r="AC28">
            <v>2.6577625421288</v>
          </cell>
          <cell r="AD28">
            <v>2.3310503839997718</v>
          </cell>
        </row>
        <row r="29">
          <cell r="E29">
            <v>8.7724913156802042</v>
          </cell>
          <cell r="F29">
            <v>8.1223213880000014</v>
          </cell>
          <cell r="J29">
            <v>1.0941984129816598</v>
          </cell>
          <cell r="K29">
            <v>0.92064160200000023</v>
          </cell>
          <cell r="X29">
            <v>8.7724913156802042</v>
          </cell>
          <cell r="Y29">
            <v>8.1223213880000014</v>
          </cell>
          <cell r="AC29">
            <v>1.0941984129816598</v>
          </cell>
          <cell r="AD29">
            <v>0.92064160200000023</v>
          </cell>
        </row>
        <row r="30">
          <cell r="E30">
            <v>8.7356577813924936</v>
          </cell>
          <cell r="F30">
            <v>8.5758461200000013</v>
          </cell>
          <cell r="J30">
            <v>0.84510754113883779</v>
          </cell>
          <cell r="K30">
            <v>0.66554506999998431</v>
          </cell>
          <cell r="X30">
            <v>8.7356577813924936</v>
          </cell>
          <cell r="Y30">
            <v>8.5758461200000013</v>
          </cell>
          <cell r="AC30">
            <v>0.84510754113883779</v>
          </cell>
          <cell r="AD30">
            <v>0.66554506999998431</v>
          </cell>
        </row>
        <row r="31">
          <cell r="E31">
            <v>2.2735205766666673</v>
          </cell>
          <cell r="F31">
            <v>2.4111777000000001</v>
          </cell>
          <cell r="J31">
            <v>0</v>
          </cell>
          <cell r="K31">
            <v>0</v>
          </cell>
          <cell r="X31">
            <v>2.2735205766666673</v>
          </cell>
          <cell r="Y31">
            <v>2.4111777000000001</v>
          </cell>
          <cell r="AC31">
            <v>0</v>
          </cell>
          <cell r="AD31">
            <v>0</v>
          </cell>
        </row>
        <row r="32">
          <cell r="E32">
            <v>7.5277014857201348</v>
          </cell>
          <cell r="F32">
            <v>7.5153689699999999</v>
          </cell>
          <cell r="J32">
            <v>0.55887457665732299</v>
          </cell>
          <cell r="K32">
            <v>0.46153616999999725</v>
          </cell>
          <cell r="X32">
            <v>7.5277014857201348</v>
          </cell>
          <cell r="Y32">
            <v>7.5153689699999999</v>
          </cell>
          <cell r="AC32">
            <v>0.55887457665732299</v>
          </cell>
          <cell r="AD32">
            <v>0.46153616999999725</v>
          </cell>
        </row>
        <row r="33">
          <cell r="E33">
            <v>9.5862842852829857</v>
          </cell>
          <cell r="F33">
            <v>8.8152066059999985</v>
          </cell>
          <cell r="J33">
            <v>0.65220217434121086</v>
          </cell>
          <cell r="K33">
            <v>0.54174118400013305</v>
          </cell>
          <cell r="X33">
            <v>9.5862842852829857</v>
          </cell>
          <cell r="Y33">
            <v>8.8152066059999985</v>
          </cell>
          <cell r="AC33">
            <v>0.65220217434121086</v>
          </cell>
          <cell r="AD33">
            <v>0.54174118400013305</v>
          </cell>
        </row>
        <row r="35">
          <cell r="E35">
            <v>-3.5478678010508489</v>
          </cell>
          <cell r="F35">
            <v>-2.5093867900000002</v>
          </cell>
          <cell r="J35">
            <v>3.2577409090754164</v>
          </cell>
          <cell r="K35">
            <v>2.392995019999931</v>
          </cell>
          <cell r="X35">
            <v>-3.5478678010508489</v>
          </cell>
          <cell r="Y35">
            <v>-2.5093867900000002</v>
          </cell>
          <cell r="AC35">
            <v>3.2577409090754164</v>
          </cell>
          <cell r="AD35">
            <v>2.392995019999931</v>
          </cell>
        </row>
        <row r="36">
          <cell r="E36">
            <v>71.833905050174906</v>
          </cell>
          <cell r="F36">
            <v>72.562066180000002</v>
          </cell>
          <cell r="J36">
            <v>9.0658861563232485</v>
          </cell>
          <cell r="K36">
            <v>7.3135094299998187</v>
          </cell>
          <cell r="X36">
            <v>71.833905050174906</v>
          </cell>
          <cell r="Y36">
            <v>72.562066180000002</v>
          </cell>
          <cell r="AC36">
            <v>9.0658861563232485</v>
          </cell>
          <cell r="AD36">
            <v>7.3135094299998187</v>
          </cell>
        </row>
        <row r="39">
          <cell r="E39">
            <v>8.1400554539461467</v>
          </cell>
          <cell r="F39">
            <v>5.8722360399999998</v>
          </cell>
          <cell r="J39">
            <v>0</v>
          </cell>
          <cell r="K39">
            <v>0</v>
          </cell>
          <cell r="X39">
            <v>8.1400554539461467</v>
          </cell>
          <cell r="Y39">
            <v>5.8722360399999998</v>
          </cell>
          <cell r="AC39">
            <v>0</v>
          </cell>
          <cell r="AD39">
            <v>0</v>
          </cell>
        </row>
        <row r="42">
          <cell r="E42">
            <v>1.8704957777969846</v>
          </cell>
          <cell r="F42">
            <v>0.99751175000000003</v>
          </cell>
          <cell r="J42">
            <v>0</v>
          </cell>
          <cell r="K42">
            <v>0</v>
          </cell>
          <cell r="X42">
            <v>1.8704957777969846</v>
          </cell>
          <cell r="Y42">
            <v>0.99751175000000003</v>
          </cell>
          <cell r="AC42">
            <v>0</v>
          </cell>
          <cell r="AD42">
            <v>0</v>
          </cell>
        </row>
        <row r="45">
          <cell r="E45">
            <v>1.661602</v>
          </cell>
          <cell r="F45">
            <v>1.5330652900000001</v>
          </cell>
          <cell r="J45">
            <v>0.17490616405147197</v>
          </cell>
          <cell r="K45">
            <v>0.21147933999999055</v>
          </cell>
          <cell r="X45">
            <v>1.661602</v>
          </cell>
          <cell r="Y45">
            <v>1.5330652900000001</v>
          </cell>
          <cell r="AC45">
            <v>0.17490616405147197</v>
          </cell>
          <cell r="AD45">
            <v>0.21147933999999055</v>
          </cell>
        </row>
        <row r="46">
          <cell r="E46">
            <v>9.2475000000000002E-2</v>
          </cell>
          <cell r="F46">
            <v>6.6550000000000003E-3</v>
          </cell>
          <cell r="J46">
            <v>0</v>
          </cell>
          <cell r="K46">
            <v>0</v>
          </cell>
          <cell r="X46">
            <v>9.2475000000000002E-2</v>
          </cell>
          <cell r="Y46">
            <v>6.6550000000000003E-3</v>
          </cell>
          <cell r="AC46">
            <v>0</v>
          </cell>
          <cell r="AD46">
            <v>0</v>
          </cell>
        </row>
        <row r="48">
          <cell r="E48">
            <v>9.3511617873352755</v>
          </cell>
          <cell r="F48">
            <v>7.3405748100000006</v>
          </cell>
          <cell r="J48">
            <v>0.72984349999999998</v>
          </cell>
          <cell r="K48">
            <v>0.66395725999999977</v>
          </cell>
          <cell r="X48">
            <v>9.3511617873352755</v>
          </cell>
          <cell r="Y48">
            <v>7.3405748100000006</v>
          </cell>
          <cell r="AC48">
            <v>0.72984349999999998</v>
          </cell>
          <cell r="AD48">
            <v>0.66395725999999977</v>
          </cell>
        </row>
        <row r="49">
          <cell r="E49">
            <v>3.1475509299806803</v>
          </cell>
          <cell r="F49">
            <v>2.2747575019999999</v>
          </cell>
          <cell r="J49">
            <v>1.2092150695435684</v>
          </cell>
          <cell r="K49">
            <v>0.54913855999999983</v>
          </cell>
          <cell r="X49">
            <v>3.1475509299806803</v>
          </cell>
          <cell r="Y49">
            <v>2.2747575019999999</v>
          </cell>
          <cell r="AC49">
            <v>1.2092150695435684</v>
          </cell>
          <cell r="AD49">
            <v>0.54913855999999983</v>
          </cell>
        </row>
        <row r="50">
          <cell r="E50">
            <v>6.6483159716087341</v>
          </cell>
          <cell r="F50">
            <v>8.2636251100000031</v>
          </cell>
          <cell r="J50">
            <v>5.6355936246166669</v>
          </cell>
          <cell r="K50">
            <v>1.4845309999999404E-2</v>
          </cell>
          <cell r="X50">
            <v>6.6483159716087341</v>
          </cell>
          <cell r="Y50">
            <v>8.2636251100000031</v>
          </cell>
          <cell r="AC50">
            <v>5.6355936246166669</v>
          </cell>
          <cell r="AD50">
            <v>1.4845309999999404E-2</v>
          </cell>
        </row>
        <row r="51">
          <cell r="E51">
            <v>1.1884133381200657</v>
          </cell>
          <cell r="F51">
            <v>3.3780879999999562E-2</v>
          </cell>
          <cell r="J51">
            <v>3.6821690000000004E-2</v>
          </cell>
          <cell r="K51">
            <v>3.6242639999999993E-2</v>
          </cell>
          <cell r="X51">
            <v>1.1884133381200657</v>
          </cell>
          <cell r="Y51">
            <v>3.3780879999999562E-2</v>
          </cell>
          <cell r="AC51">
            <v>3.6821690000000004E-2</v>
          </cell>
          <cell r="AD51">
            <v>3.6242639999999993E-2</v>
          </cell>
        </row>
        <row r="52">
          <cell r="E52">
            <v>32.100070258787888</v>
          </cell>
          <cell r="F52">
            <v>26.322206382000005</v>
          </cell>
          <cell r="J52">
            <v>7.7863800482117078</v>
          </cell>
          <cell r="K52">
            <v>1.4756631099999895</v>
          </cell>
          <cell r="X52">
            <v>32.100070258787888</v>
          </cell>
          <cell r="Y52">
            <v>26.322206382000005</v>
          </cell>
          <cell r="AC52">
            <v>7.7863800482117078</v>
          </cell>
          <cell r="AD52">
            <v>1.4756631099999895</v>
          </cell>
        </row>
        <row r="55">
          <cell r="E55">
            <v>0</v>
          </cell>
          <cell r="F55">
            <v>0</v>
          </cell>
          <cell r="X55">
            <v>0</v>
          </cell>
          <cell r="Y55">
            <v>0</v>
          </cell>
        </row>
        <row r="60">
          <cell r="E60">
            <v>19.507666666666662</v>
          </cell>
          <cell r="F60">
            <v>23.920893110000002</v>
          </cell>
          <cell r="X60">
            <v>19.507666666666662</v>
          </cell>
          <cell r="Y60">
            <v>23.920893110000002</v>
          </cell>
        </row>
        <row r="61">
          <cell r="E61">
            <v>5.6930129999999997</v>
          </cell>
          <cell r="F61">
            <v>5.6930129999999997</v>
          </cell>
          <cell r="X61">
            <v>5.6930129999999997</v>
          </cell>
          <cell r="Y61">
            <v>5.6930129999999997</v>
          </cell>
        </row>
        <row r="62">
          <cell r="E62">
            <v>0.41660606060606059</v>
          </cell>
          <cell r="F62">
            <v>0</v>
          </cell>
          <cell r="X62">
            <v>0.41660606060606059</v>
          </cell>
          <cell r="Y62">
            <v>0</v>
          </cell>
        </row>
      </sheetData>
      <sheetData sheetId="4">
        <row r="14">
          <cell r="E14">
            <v>132.34350000000001</v>
          </cell>
          <cell r="F14">
            <v>135.459</v>
          </cell>
          <cell r="X14">
            <v>132.34350000000001</v>
          </cell>
          <cell r="Y14">
            <v>135.459</v>
          </cell>
        </row>
        <row r="15">
          <cell r="E15">
            <v>1.9244399999999999</v>
          </cell>
          <cell r="F15">
            <v>2.3380000000000001</v>
          </cell>
          <cell r="X15">
            <v>1.9244399999999999</v>
          </cell>
          <cell r="Y15">
            <v>2.3380000000000001</v>
          </cell>
        </row>
        <row r="16">
          <cell r="E16">
            <v>0</v>
          </cell>
          <cell r="F16">
            <v>0</v>
          </cell>
          <cell r="J16">
            <v>1.9294249999999999</v>
          </cell>
          <cell r="K16">
            <v>1.179</v>
          </cell>
          <cell r="X16">
            <v>0</v>
          </cell>
          <cell r="Y16">
            <v>0</v>
          </cell>
          <cell r="AC16">
            <v>1.9294249999999999</v>
          </cell>
          <cell r="AD16">
            <v>1.179</v>
          </cell>
        </row>
        <row r="17">
          <cell r="E17">
            <v>3.5561000000000002E-2</v>
          </cell>
          <cell r="F17">
            <v>2.9000000000000001E-2</v>
          </cell>
          <cell r="J17">
            <v>0</v>
          </cell>
          <cell r="K17">
            <v>0</v>
          </cell>
        </row>
        <row r="18">
          <cell r="E18">
            <v>134.30350100000001</v>
          </cell>
          <cell r="F18">
            <v>137.82599999999999</v>
          </cell>
          <cell r="J18">
            <v>1.9294249999999999</v>
          </cell>
          <cell r="K18">
            <v>1.179</v>
          </cell>
          <cell r="X18">
            <v>134.30350100000001</v>
          </cell>
          <cell r="Y18">
            <v>137.82599999999999</v>
          </cell>
          <cell r="AC18">
            <v>1.9294249999999999</v>
          </cell>
          <cell r="AD18">
            <v>1.179</v>
          </cell>
        </row>
        <row r="22">
          <cell r="E22">
            <v>11.310692</v>
          </cell>
          <cell r="F22">
            <v>10.476703000000001</v>
          </cell>
          <cell r="J22">
            <v>0.81858299999999995</v>
          </cell>
          <cell r="K22">
            <v>0.43329699999999999</v>
          </cell>
          <cell r="X22">
            <v>11.310692</v>
          </cell>
          <cell r="Y22">
            <v>10.476703000000001</v>
          </cell>
          <cell r="AC22">
            <v>0.81858299999999995</v>
          </cell>
          <cell r="AD22">
            <v>0.43329699999999999</v>
          </cell>
        </row>
        <row r="23">
          <cell r="E23">
            <v>2.445897</v>
          </cell>
          <cell r="F23">
            <v>1.685297</v>
          </cell>
          <cell r="J23">
            <v>0.13</v>
          </cell>
          <cell r="K23">
            <v>0.118703</v>
          </cell>
          <cell r="X23">
            <v>2.445897</v>
          </cell>
          <cell r="Y23">
            <v>1.685297</v>
          </cell>
          <cell r="AC23">
            <v>0.13</v>
          </cell>
          <cell r="AD23">
            <v>0.118703</v>
          </cell>
        </row>
        <row r="24">
          <cell r="E24">
            <v>2.543793</v>
          </cell>
          <cell r="F24">
            <v>1.885</v>
          </cell>
          <cell r="J24">
            <v>0.20225000000000001</v>
          </cell>
          <cell r="K24">
            <v>0.10100000000000001</v>
          </cell>
          <cell r="X24">
            <v>2.543793</v>
          </cell>
          <cell r="Y24">
            <v>1.885</v>
          </cell>
          <cell r="AC24">
            <v>0.20225000000000001</v>
          </cell>
          <cell r="AD24">
            <v>0.10100000000000001</v>
          </cell>
        </row>
        <row r="25">
          <cell r="E25">
            <v>1.5010829999999999</v>
          </cell>
          <cell r="F25">
            <v>1.4330000000000001</v>
          </cell>
          <cell r="J25">
            <v>0</v>
          </cell>
          <cell r="K25">
            <v>0</v>
          </cell>
          <cell r="X25">
            <v>1.5010829999999999</v>
          </cell>
          <cell r="Y25">
            <v>1.4330000000000001</v>
          </cell>
          <cell r="AC25">
            <v>0</v>
          </cell>
          <cell r="AD25">
            <v>0</v>
          </cell>
        </row>
        <row r="26">
          <cell r="E26">
            <v>3.062716</v>
          </cell>
          <cell r="F26">
            <v>3.177</v>
          </cell>
          <cell r="J26">
            <v>0.23724999999999999</v>
          </cell>
          <cell r="K26">
            <v>0.11799999999999999</v>
          </cell>
          <cell r="X26">
            <v>3.062716</v>
          </cell>
          <cell r="Y26">
            <v>3.177</v>
          </cell>
          <cell r="AC26">
            <v>0.23724999999999999</v>
          </cell>
          <cell r="AD26">
            <v>0.11799999999999999</v>
          </cell>
        </row>
        <row r="27">
          <cell r="E27">
            <v>2.2409369999999997</v>
          </cell>
          <cell r="F27">
            <v>2.1240000000000001</v>
          </cell>
          <cell r="J27">
            <v>0.114425</v>
          </cell>
          <cell r="K27">
            <v>5.7000000000000002E-2</v>
          </cell>
          <cell r="X27">
            <v>2.2409369999999997</v>
          </cell>
          <cell r="Y27">
            <v>2.1240000000000001</v>
          </cell>
          <cell r="AC27">
            <v>0.114425</v>
          </cell>
          <cell r="AD27">
            <v>5.7000000000000002E-2</v>
          </cell>
        </row>
        <row r="28">
          <cell r="E28">
            <v>-0.42691699999999999</v>
          </cell>
          <cell r="F28">
            <v>-0.35099999999999998</v>
          </cell>
          <cell r="J28">
            <v>0.42691699999999999</v>
          </cell>
          <cell r="K28">
            <v>0.35099999999999998</v>
          </cell>
          <cell r="X28">
            <v>-0.42691699999999999</v>
          </cell>
          <cell r="Y28">
            <v>-0.35099999999999998</v>
          </cell>
          <cell r="AC28">
            <v>0.42691699999999999</v>
          </cell>
          <cell r="AD28">
            <v>0.35099999999999998</v>
          </cell>
        </row>
        <row r="29">
          <cell r="E29">
            <v>22.678201000000001</v>
          </cell>
          <cell r="F29">
            <v>20.43</v>
          </cell>
          <cell r="J29">
            <v>1.9294249999999999</v>
          </cell>
          <cell r="K29">
            <v>1.179</v>
          </cell>
          <cell r="X29">
            <v>22.678201000000001</v>
          </cell>
          <cell r="Y29">
            <v>20.43</v>
          </cell>
          <cell r="AC29">
            <v>1.9294249999999999</v>
          </cell>
          <cell r="AD29">
            <v>1.179</v>
          </cell>
        </row>
        <row r="32">
          <cell r="E32">
            <v>0.46700599999999998</v>
          </cell>
          <cell r="F32">
            <v>0.23400000000000001</v>
          </cell>
          <cell r="J32">
            <v>0</v>
          </cell>
          <cell r="K32">
            <v>0</v>
          </cell>
          <cell r="X32">
            <v>0.46700599999999998</v>
          </cell>
          <cell r="Y32">
            <v>0.23400000000000001</v>
          </cell>
          <cell r="AC32">
            <v>0</v>
          </cell>
          <cell r="AD32">
            <v>0</v>
          </cell>
        </row>
        <row r="35">
          <cell r="E35">
            <v>0.27016800000000002</v>
          </cell>
          <cell r="F35">
            <v>0</v>
          </cell>
          <cell r="J35">
            <v>0</v>
          </cell>
          <cell r="K35">
            <v>0</v>
          </cell>
          <cell r="X35">
            <v>0.27016800000000002</v>
          </cell>
          <cell r="Y35">
            <v>0</v>
          </cell>
          <cell r="AC35">
            <v>0</v>
          </cell>
          <cell r="AD35">
            <v>0</v>
          </cell>
        </row>
        <row r="38">
          <cell r="E38">
            <v>1.207301</v>
          </cell>
          <cell r="F38">
            <v>1.149</v>
          </cell>
          <cell r="J38">
            <v>0</v>
          </cell>
          <cell r="K38">
            <v>0</v>
          </cell>
          <cell r="X38">
            <v>1.207301</v>
          </cell>
          <cell r="Y38">
            <v>1.149</v>
          </cell>
          <cell r="AC38">
            <v>0</v>
          </cell>
          <cell r="AD38">
            <v>0</v>
          </cell>
        </row>
        <row r="39">
          <cell r="E39">
            <v>0</v>
          </cell>
          <cell r="F39">
            <v>0</v>
          </cell>
          <cell r="J39">
            <v>0</v>
          </cell>
          <cell r="K39">
            <v>0</v>
          </cell>
          <cell r="X39">
            <v>0</v>
          </cell>
          <cell r="Y39">
            <v>0</v>
          </cell>
          <cell r="AC39">
            <v>0</v>
          </cell>
          <cell r="AD39">
            <v>0</v>
          </cell>
        </row>
        <row r="41">
          <cell r="E41">
            <v>6.4591269999999996</v>
          </cell>
          <cell r="F41">
            <v>4.3380000000000001</v>
          </cell>
          <cell r="J41">
            <v>0</v>
          </cell>
          <cell r="K41">
            <v>0</v>
          </cell>
          <cell r="X41">
            <v>6.4591269999999996</v>
          </cell>
          <cell r="Y41">
            <v>4.3380000000000001</v>
          </cell>
          <cell r="AC41">
            <v>0</v>
          </cell>
          <cell r="AD41">
            <v>0</v>
          </cell>
        </row>
        <row r="42">
          <cell r="E42">
            <v>3.2214499999999999</v>
          </cell>
          <cell r="F42">
            <v>5.3789999999999996</v>
          </cell>
          <cell r="J42">
            <v>0</v>
          </cell>
          <cell r="K42">
            <v>0</v>
          </cell>
          <cell r="X42">
            <v>3.2214499999999999</v>
          </cell>
          <cell r="Y42">
            <v>5.3789999999999996</v>
          </cell>
          <cell r="AC42">
            <v>0</v>
          </cell>
          <cell r="AD42">
            <v>0</v>
          </cell>
        </row>
        <row r="43">
          <cell r="E43">
            <v>0.33973999999999999</v>
          </cell>
          <cell r="F43">
            <v>2.9000000000000001E-2</v>
          </cell>
          <cell r="J43">
            <v>0</v>
          </cell>
          <cell r="K43">
            <v>0</v>
          </cell>
          <cell r="X43">
            <v>0.33973999999999999</v>
          </cell>
          <cell r="Y43">
            <v>2.9000000000000001E-2</v>
          </cell>
          <cell r="AC43">
            <v>0</v>
          </cell>
          <cell r="AD43">
            <v>0</v>
          </cell>
        </row>
        <row r="44">
          <cell r="E44">
            <v>3.0126659999999998</v>
          </cell>
          <cell r="F44">
            <v>2.2599999999999998</v>
          </cell>
          <cell r="J44">
            <v>0</v>
          </cell>
          <cell r="K44">
            <v>0</v>
          </cell>
          <cell r="X44">
            <v>3.0126659999999998</v>
          </cell>
          <cell r="Y44">
            <v>2.2599999999999998</v>
          </cell>
          <cell r="AC44">
            <v>0</v>
          </cell>
          <cell r="AD44">
            <v>0</v>
          </cell>
        </row>
        <row r="45">
          <cell r="E45">
            <v>14.977458</v>
          </cell>
          <cell r="F45">
            <v>13.388999999999999</v>
          </cell>
          <cell r="J45">
            <v>0</v>
          </cell>
          <cell r="K45">
            <v>0</v>
          </cell>
          <cell r="X45">
            <v>14.977458</v>
          </cell>
          <cell r="Y45">
            <v>13.388999999999999</v>
          </cell>
          <cell r="AC45">
            <v>0</v>
          </cell>
          <cell r="AD45">
            <v>0</v>
          </cell>
        </row>
        <row r="48">
          <cell r="E48">
            <v>0</v>
          </cell>
          <cell r="F48">
            <v>0</v>
          </cell>
          <cell r="X48">
            <v>0</v>
          </cell>
          <cell r="Y48">
            <v>0</v>
          </cell>
        </row>
        <row r="57">
          <cell r="E57">
            <v>10.123362999999999</v>
          </cell>
          <cell r="F57">
            <v>9.7590000000000003</v>
          </cell>
          <cell r="X57">
            <v>10.123362999999999</v>
          </cell>
          <cell r="Y57">
            <v>9.7590000000000003</v>
          </cell>
        </row>
        <row r="58">
          <cell r="E58">
            <v>6.1505000000000001</v>
          </cell>
          <cell r="F58">
            <v>6.1509999999999998</v>
          </cell>
          <cell r="X58">
            <v>6.1505000000000001</v>
          </cell>
          <cell r="Y58">
            <v>6.1509999999999998</v>
          </cell>
        </row>
        <row r="59">
          <cell r="E59">
            <v>0</v>
          </cell>
          <cell r="F59">
            <v>0</v>
          </cell>
          <cell r="X59">
            <v>0</v>
          </cell>
          <cell r="Y59">
            <v>0</v>
          </cell>
        </row>
        <row r="90">
          <cell r="O90">
            <v>1.493941</v>
          </cell>
          <cell r="P90">
            <v>0.28100000000000003</v>
          </cell>
          <cell r="AH90">
            <v>1.493941</v>
          </cell>
          <cell r="AI90">
            <v>0.28100000000000003</v>
          </cell>
        </row>
        <row r="91">
          <cell r="O91">
            <v>2.2400669999999998</v>
          </cell>
          <cell r="P91">
            <v>2.2400000000000002</v>
          </cell>
          <cell r="AH91">
            <v>2.2400669999999998</v>
          </cell>
          <cell r="AI91">
            <v>2.2400000000000002</v>
          </cell>
        </row>
      </sheetData>
      <sheetData sheetId="5">
        <row r="14">
          <cell r="E14">
            <v>16.411000000000001</v>
          </cell>
          <cell r="F14">
            <v>15.726000000000001</v>
          </cell>
          <cell r="V14">
            <v>16.411000000000001</v>
          </cell>
          <cell r="W14">
            <v>15.726000000000001</v>
          </cell>
        </row>
        <row r="15">
          <cell r="E15">
            <v>1.7070000000000001</v>
          </cell>
          <cell r="F15">
            <v>1.629</v>
          </cell>
          <cell r="V15">
            <v>1.7070000000000001</v>
          </cell>
          <cell r="W15">
            <v>1.629</v>
          </cell>
        </row>
        <row r="16">
          <cell r="E16">
            <v>0</v>
          </cell>
          <cell r="F16">
            <v>0</v>
          </cell>
          <cell r="J16">
            <v>0.497</v>
          </cell>
          <cell r="K16">
            <v>0.11200000000000002</v>
          </cell>
          <cell r="V16">
            <v>0</v>
          </cell>
          <cell r="W16">
            <v>0</v>
          </cell>
          <cell r="AA16">
            <v>0.497</v>
          </cell>
          <cell r="AB16">
            <v>0.11200000000000002</v>
          </cell>
        </row>
        <row r="17">
          <cell r="E17">
            <v>18.118000000000002</v>
          </cell>
          <cell r="F17">
            <v>17.355</v>
          </cell>
          <cell r="J17">
            <v>0.497</v>
          </cell>
          <cell r="K17">
            <v>0.11200000000000002</v>
          </cell>
          <cell r="V17">
            <v>18.118000000000002</v>
          </cell>
          <cell r="W17">
            <v>17.355</v>
          </cell>
          <cell r="AA17">
            <v>0.497</v>
          </cell>
          <cell r="AB17">
            <v>0.11200000000000002</v>
          </cell>
        </row>
        <row r="21">
          <cell r="E21">
            <v>21.539000000000001</v>
          </cell>
          <cell r="F21">
            <v>23.204000000000001</v>
          </cell>
          <cell r="J21">
            <v>0.23799999999999999</v>
          </cell>
          <cell r="K21">
            <v>6.4000000000000001E-2</v>
          </cell>
          <cell r="V21">
            <v>21.539000000000001</v>
          </cell>
          <cell r="W21">
            <v>23.204000000000001</v>
          </cell>
          <cell r="AA21">
            <v>0.23799999999999999</v>
          </cell>
          <cell r="AB21">
            <v>6.4000000000000001E-2</v>
          </cell>
        </row>
        <row r="22">
          <cell r="E22">
            <v>4.6440000000000001</v>
          </cell>
          <cell r="F22">
            <v>4.2699999999999996</v>
          </cell>
          <cell r="J22">
            <v>0</v>
          </cell>
          <cell r="K22">
            <v>0</v>
          </cell>
          <cell r="V22">
            <v>4.6440000000000001</v>
          </cell>
          <cell r="W22">
            <v>4.2699999999999996</v>
          </cell>
          <cell r="AA22">
            <v>0</v>
          </cell>
          <cell r="AB22">
            <v>0</v>
          </cell>
        </row>
        <row r="23">
          <cell r="E23">
            <v>5.093</v>
          </cell>
          <cell r="F23">
            <v>4.5309999999999997</v>
          </cell>
          <cell r="J23">
            <v>0.09</v>
          </cell>
          <cell r="K23">
            <v>0.02</v>
          </cell>
          <cell r="V23">
            <v>5.093</v>
          </cell>
          <cell r="W23">
            <v>4.5309999999999997</v>
          </cell>
          <cell r="AA23">
            <v>0.09</v>
          </cell>
          <cell r="AB23">
            <v>0.02</v>
          </cell>
        </row>
        <row r="24">
          <cell r="E24">
            <v>1.996</v>
          </cell>
          <cell r="F24">
            <v>1.653</v>
          </cell>
          <cell r="J24">
            <v>0</v>
          </cell>
          <cell r="K24">
            <v>0</v>
          </cell>
          <cell r="V24">
            <v>1.996</v>
          </cell>
          <cell r="W24">
            <v>1.653</v>
          </cell>
          <cell r="AA24">
            <v>0</v>
          </cell>
          <cell r="AB24">
            <v>0</v>
          </cell>
        </row>
        <row r="25">
          <cell r="E25">
            <v>4.1109999999999998</v>
          </cell>
          <cell r="F25">
            <v>3.8050000000000002</v>
          </cell>
          <cell r="J25">
            <v>4.1000000000000002E-2</v>
          </cell>
          <cell r="K25">
            <v>8.9999999999999993E-3</v>
          </cell>
          <cell r="V25">
            <v>4.1109999999999998</v>
          </cell>
          <cell r="W25">
            <v>3.8050000000000002</v>
          </cell>
          <cell r="AA25">
            <v>4.1000000000000002E-2</v>
          </cell>
          <cell r="AB25">
            <v>8.9999999999999993E-3</v>
          </cell>
        </row>
        <row r="26">
          <cell r="E26">
            <v>4.2720000000000002</v>
          </cell>
          <cell r="F26">
            <v>4.6660000000000004</v>
          </cell>
          <cell r="J26">
            <v>0.04</v>
          </cell>
          <cell r="K26">
            <v>8.9999999999999993E-3</v>
          </cell>
          <cell r="V26">
            <v>4.2720000000000002</v>
          </cell>
          <cell r="W26">
            <v>4.6660000000000004</v>
          </cell>
          <cell r="AA26">
            <v>0.04</v>
          </cell>
          <cell r="AB26">
            <v>8.9999999999999993E-3</v>
          </cell>
        </row>
        <row r="28">
          <cell r="E28">
            <v>0</v>
          </cell>
          <cell r="F28">
            <v>-2.9000000000000001E-2</v>
          </cell>
          <cell r="J28">
            <v>0</v>
          </cell>
          <cell r="K28"/>
          <cell r="V28">
            <v>0</v>
          </cell>
          <cell r="W28">
            <v>-2.9000000000000001E-2</v>
          </cell>
          <cell r="AA28">
            <v>0</v>
          </cell>
          <cell r="AB28">
            <v>0</v>
          </cell>
        </row>
        <row r="29">
          <cell r="E29">
            <v>41.654999999999994</v>
          </cell>
          <cell r="F29">
            <v>42.1</v>
          </cell>
          <cell r="J29">
            <v>0.40899999999999992</v>
          </cell>
          <cell r="K29">
            <v>0.10199999999999999</v>
          </cell>
          <cell r="V29">
            <v>41.654999999999994</v>
          </cell>
          <cell r="W29">
            <v>42.1</v>
          </cell>
          <cell r="AA29">
            <v>0.40899999999999992</v>
          </cell>
          <cell r="AB29">
            <v>0.10199999999999999</v>
          </cell>
        </row>
        <row r="32">
          <cell r="E32">
            <v>0.151</v>
          </cell>
          <cell r="F32">
            <v>0.13800000000000001</v>
          </cell>
          <cell r="J32">
            <v>0</v>
          </cell>
          <cell r="K32">
            <v>0</v>
          </cell>
          <cell r="V32">
            <v>0.151</v>
          </cell>
          <cell r="W32">
            <v>0.13800000000000001</v>
          </cell>
          <cell r="AA32">
            <v>0</v>
          </cell>
          <cell r="AB32">
            <v>0</v>
          </cell>
        </row>
        <row r="33">
          <cell r="E33">
            <v>1.9870000000000001</v>
          </cell>
          <cell r="F33">
            <v>1.1919999999999999</v>
          </cell>
          <cell r="V33">
            <v>1.9870000000000001</v>
          </cell>
          <cell r="W33">
            <v>1.1919999999999999</v>
          </cell>
          <cell r="AA33">
            <v>0</v>
          </cell>
          <cell r="AB33">
            <v>0</v>
          </cell>
        </row>
        <row r="34">
          <cell r="E34">
            <v>0.50800000000000001</v>
          </cell>
          <cell r="F34">
            <v>0.26900000000000002</v>
          </cell>
          <cell r="J34">
            <v>0</v>
          </cell>
          <cell r="K34">
            <v>0</v>
          </cell>
          <cell r="V34">
            <v>0.50800000000000001</v>
          </cell>
          <cell r="W34">
            <v>0.26900000000000002</v>
          </cell>
          <cell r="AA34">
            <v>0</v>
          </cell>
          <cell r="AB34">
            <v>0</v>
          </cell>
        </row>
        <row r="35">
          <cell r="E35">
            <v>2.3889999999999998</v>
          </cell>
          <cell r="F35">
            <v>2.4</v>
          </cell>
          <cell r="J35">
            <v>0</v>
          </cell>
          <cell r="K35">
            <v>0</v>
          </cell>
          <cell r="V35">
            <v>2.3889999999999998</v>
          </cell>
          <cell r="W35">
            <v>2.4</v>
          </cell>
          <cell r="AA35">
            <v>0</v>
          </cell>
          <cell r="AB35">
            <v>0</v>
          </cell>
        </row>
        <row r="36">
          <cell r="E36">
            <v>3.1579999999999999</v>
          </cell>
          <cell r="F36">
            <v>1.365</v>
          </cell>
          <cell r="J36">
            <v>1.9E-2</v>
          </cell>
          <cell r="K36">
            <v>0</v>
          </cell>
          <cell r="V36">
            <v>3.1579999999999999</v>
          </cell>
          <cell r="W36">
            <v>1.365</v>
          </cell>
          <cell r="AA36">
            <v>1.9E-2</v>
          </cell>
          <cell r="AB36">
            <v>0</v>
          </cell>
        </row>
        <row r="37">
          <cell r="E37">
            <v>2.1589999999999998</v>
          </cell>
          <cell r="F37">
            <v>0.75900000000000001</v>
          </cell>
          <cell r="J37">
            <v>0</v>
          </cell>
          <cell r="K37">
            <v>0</v>
          </cell>
          <cell r="V37">
            <v>2.1589999999999998</v>
          </cell>
          <cell r="W37">
            <v>0.75900000000000001</v>
          </cell>
          <cell r="AA37">
            <v>0</v>
          </cell>
          <cell r="AB37">
            <v>0</v>
          </cell>
        </row>
        <row r="38">
          <cell r="E38">
            <v>3.8570000000000002</v>
          </cell>
          <cell r="F38">
            <v>3.3079999999999998</v>
          </cell>
          <cell r="J38">
            <v>6.9000000000000006E-2</v>
          </cell>
          <cell r="K38">
            <v>0.01</v>
          </cell>
          <cell r="V38">
            <v>3.8570000000000002</v>
          </cell>
          <cell r="W38">
            <v>3.3079999999999998</v>
          </cell>
          <cell r="AA38">
            <v>6.9000000000000006E-2</v>
          </cell>
          <cell r="AB38">
            <v>0.01</v>
          </cell>
        </row>
        <row r="39">
          <cell r="E39">
            <v>0.21099999999999999</v>
          </cell>
          <cell r="F39">
            <v>0.25900000000000001</v>
          </cell>
          <cell r="J39">
            <v>0</v>
          </cell>
          <cell r="K39">
            <v>0</v>
          </cell>
          <cell r="V39">
            <v>0.21099999999999999</v>
          </cell>
          <cell r="W39">
            <v>0.25900000000000001</v>
          </cell>
          <cell r="AA39">
            <v>0</v>
          </cell>
          <cell r="AB39">
            <v>0</v>
          </cell>
        </row>
        <row r="40">
          <cell r="E40">
            <v>14.42</v>
          </cell>
          <cell r="F40">
            <v>9.6900000000000013</v>
          </cell>
          <cell r="J40">
            <v>8.8000000000000009E-2</v>
          </cell>
          <cell r="K40">
            <v>0.01</v>
          </cell>
          <cell r="V40">
            <v>14.42</v>
          </cell>
          <cell r="W40">
            <v>9.6900000000000013</v>
          </cell>
          <cell r="AA40">
            <v>8.8000000000000009E-2</v>
          </cell>
          <cell r="AB40">
            <v>0.01</v>
          </cell>
        </row>
        <row r="44">
          <cell r="E44">
            <v>0</v>
          </cell>
          <cell r="F44">
            <v>0</v>
          </cell>
          <cell r="V44">
            <v>0</v>
          </cell>
          <cell r="W44">
            <v>0</v>
          </cell>
        </row>
        <row r="52">
          <cell r="E52">
            <v>3.4790000000000001</v>
          </cell>
          <cell r="F52">
            <v>4.5739999999999998</v>
          </cell>
          <cell r="V52">
            <v>3.4790000000000001</v>
          </cell>
          <cell r="W52">
            <v>4.5739999999999998</v>
          </cell>
        </row>
        <row r="53">
          <cell r="E53">
            <v>8.3460000000000001</v>
          </cell>
          <cell r="F53">
            <v>8.35</v>
          </cell>
          <cell r="V53">
            <v>8.3460000000000001</v>
          </cell>
          <cell r="W53">
            <v>8.35</v>
          </cell>
        </row>
        <row r="54">
          <cell r="E54"/>
          <cell r="F54"/>
          <cell r="V54">
            <v>0</v>
          </cell>
          <cell r="W54">
            <v>0</v>
          </cell>
        </row>
      </sheetData>
      <sheetData sheetId="6">
        <row r="17">
          <cell r="F17">
            <v>3.899</v>
          </cell>
          <cell r="G17">
            <v>4.032</v>
          </cell>
          <cell r="Y17">
            <v>3.899</v>
          </cell>
          <cell r="Z17">
            <v>4.032</v>
          </cell>
        </row>
        <row r="18">
          <cell r="F18">
            <v>0.54</v>
          </cell>
          <cell r="G18">
            <v>0.49099999999999999</v>
          </cell>
          <cell r="Y18">
            <v>0.54</v>
          </cell>
          <cell r="Z18">
            <v>0.49099999999999999</v>
          </cell>
        </row>
        <row r="19">
          <cell r="F19">
            <v>0</v>
          </cell>
          <cell r="G19">
            <v>0</v>
          </cell>
          <cell r="K19">
            <v>8.0329999999999995</v>
          </cell>
          <cell r="L19">
            <v>10.311</v>
          </cell>
          <cell r="Y19">
            <v>0</v>
          </cell>
          <cell r="Z19">
            <v>0</v>
          </cell>
          <cell r="AD19">
            <v>8.0329999999999995</v>
          </cell>
          <cell r="AE19">
            <v>10.311</v>
          </cell>
        </row>
        <row r="20">
          <cell r="F20">
            <v>4.4390000000000001</v>
          </cell>
          <cell r="G20">
            <v>4.5229999999999997</v>
          </cell>
          <cell r="K20">
            <v>8.0329999999999995</v>
          </cell>
          <cell r="L20">
            <v>10.311</v>
          </cell>
          <cell r="Y20">
            <v>4.4390000000000001</v>
          </cell>
          <cell r="Z20">
            <v>4.5229999999999997</v>
          </cell>
          <cell r="AD20">
            <v>8.0329999999999995</v>
          </cell>
          <cell r="AE20">
            <v>10.311</v>
          </cell>
        </row>
        <row r="24">
          <cell r="F24">
            <v>23.178000000000001</v>
          </cell>
          <cell r="G24">
            <v>21.949000000000002</v>
          </cell>
          <cell r="K24">
            <v>0.38200000000000001</v>
          </cell>
          <cell r="L24">
            <v>0.308</v>
          </cell>
          <cell r="Y24">
            <v>23.178000000000001</v>
          </cell>
          <cell r="Z24">
            <v>21.949000000000002</v>
          </cell>
          <cell r="AD24">
            <v>0.38200000000000001</v>
          </cell>
          <cell r="AE24">
            <v>0.308</v>
          </cell>
        </row>
        <row r="25">
          <cell r="F25">
            <v>0.77100000000000002</v>
          </cell>
          <cell r="G25">
            <v>0.74029999999999996</v>
          </cell>
          <cell r="K25">
            <v>0.41699999999999998</v>
          </cell>
          <cell r="L25">
            <v>1.2577</v>
          </cell>
          <cell r="Y25">
            <v>0.77100000000000002</v>
          </cell>
          <cell r="Z25">
            <v>0.74029999999999996</v>
          </cell>
          <cell r="AD25">
            <v>0.41699999999999998</v>
          </cell>
          <cell r="AE25">
            <v>1.2577</v>
          </cell>
        </row>
        <row r="26">
          <cell r="F26">
            <v>4.2519999999999998</v>
          </cell>
          <cell r="G26">
            <v>3.867</v>
          </cell>
          <cell r="K26">
            <v>7.9000000000000001E-2</v>
          </cell>
          <cell r="L26">
            <v>4.8000000000000001E-2</v>
          </cell>
          <cell r="Y26">
            <v>4.2519999999999998</v>
          </cell>
          <cell r="Z26">
            <v>3.867</v>
          </cell>
          <cell r="AD26">
            <v>7.9000000000000001E-2</v>
          </cell>
          <cell r="AE26">
            <v>4.8000000000000001E-2</v>
          </cell>
        </row>
        <row r="27">
          <cell r="F27">
            <v>0.38</v>
          </cell>
          <cell r="G27">
            <v>0</v>
          </cell>
          <cell r="K27">
            <v>0</v>
          </cell>
          <cell r="L27">
            <v>0</v>
          </cell>
          <cell r="Y27">
            <v>0.38</v>
          </cell>
          <cell r="Z27">
            <v>0</v>
          </cell>
          <cell r="AD27">
            <v>0</v>
          </cell>
          <cell r="AE27">
            <v>0</v>
          </cell>
        </row>
        <row r="28">
          <cell r="F28">
            <v>3.363</v>
          </cell>
          <cell r="G28">
            <v>2.2210000000000001</v>
          </cell>
          <cell r="K28">
            <v>7.9000000000000001E-2</v>
          </cell>
          <cell r="L28">
            <v>2.9000000000000001E-2</v>
          </cell>
          <cell r="Y28">
            <v>3.363</v>
          </cell>
          <cell r="Z28">
            <v>2.2210000000000001</v>
          </cell>
          <cell r="AD28">
            <v>7.9000000000000001E-2</v>
          </cell>
          <cell r="AE28">
            <v>2.9000000000000001E-2</v>
          </cell>
        </row>
        <row r="29">
          <cell r="F29">
            <v>2.2850000000000001</v>
          </cell>
          <cell r="G29">
            <v>2.3740000000000001</v>
          </cell>
          <cell r="K29">
            <v>3.4000000000000002E-2</v>
          </cell>
          <cell r="L29">
            <v>2.8000000000000001E-2</v>
          </cell>
          <cell r="Y29">
            <v>2.2850000000000001</v>
          </cell>
          <cell r="Z29">
            <v>2.3740000000000001</v>
          </cell>
          <cell r="AD29">
            <v>3.4000000000000002E-2</v>
          </cell>
          <cell r="AE29">
            <v>2.8000000000000001E-2</v>
          </cell>
        </row>
        <row r="30">
          <cell r="F30">
            <v>-5.6059999999999999</v>
          </cell>
          <cell r="G30">
            <v>-9.5013000000000005</v>
          </cell>
          <cell r="K30">
            <v>5.6059999999999999</v>
          </cell>
          <cell r="L30">
            <v>9.5013000000000005</v>
          </cell>
          <cell r="Y30">
            <v>-5.6059999999999999</v>
          </cell>
          <cell r="Z30">
            <v>-9.5013000000000005</v>
          </cell>
          <cell r="AD30">
            <v>5.6059999999999999</v>
          </cell>
          <cell r="AE30">
            <v>9.5013000000000005</v>
          </cell>
        </row>
        <row r="31">
          <cell r="F31">
            <v>28.622999999999998</v>
          </cell>
          <cell r="G31">
            <v>21.650000000000002</v>
          </cell>
          <cell r="K31">
            <v>6.5969999999999995</v>
          </cell>
          <cell r="L31">
            <v>11.172000000000001</v>
          </cell>
          <cell r="Y31">
            <v>28.622999999999998</v>
          </cell>
          <cell r="Z31">
            <v>21.650000000000002</v>
          </cell>
          <cell r="AD31">
            <v>6.5969999999999995</v>
          </cell>
          <cell r="AE31">
            <v>11.172000000000001</v>
          </cell>
        </row>
        <row r="34">
          <cell r="F34">
            <v>0.41</v>
          </cell>
          <cell r="G34">
            <v>4.9000000000000002E-2</v>
          </cell>
          <cell r="K34">
            <v>0</v>
          </cell>
          <cell r="L34">
            <v>0</v>
          </cell>
          <cell r="Y34">
            <v>0.41</v>
          </cell>
          <cell r="Z34">
            <v>4.9000000000000002E-2</v>
          </cell>
          <cell r="AD34">
            <v>0</v>
          </cell>
          <cell r="AE34">
            <v>0</v>
          </cell>
        </row>
        <row r="35">
          <cell r="F35">
            <v>8.3000000000000004E-2</v>
          </cell>
          <cell r="G35">
            <v>2E-3</v>
          </cell>
          <cell r="Y35">
            <v>8.3000000000000004E-2</v>
          </cell>
          <cell r="Z35">
            <v>2E-3</v>
          </cell>
          <cell r="AD35">
            <v>0</v>
          </cell>
          <cell r="AE35">
            <v>0</v>
          </cell>
        </row>
        <row r="36">
          <cell r="F36">
            <v>9.6000000000000002E-2</v>
          </cell>
          <cell r="G36">
            <v>5.7000000000000002E-2</v>
          </cell>
          <cell r="K36">
            <v>0</v>
          </cell>
          <cell r="L36">
            <v>0</v>
          </cell>
          <cell r="Y36">
            <v>9.6000000000000002E-2</v>
          </cell>
          <cell r="Z36">
            <v>5.7000000000000002E-2</v>
          </cell>
          <cell r="AD36">
            <v>0</v>
          </cell>
          <cell r="AE36">
            <v>0</v>
          </cell>
        </row>
        <row r="37">
          <cell r="F37">
            <v>0.23200000000000001</v>
          </cell>
          <cell r="G37">
            <v>0.2</v>
          </cell>
          <cell r="K37">
            <v>0</v>
          </cell>
          <cell r="L37">
            <v>0</v>
          </cell>
          <cell r="Y37">
            <v>0.23200000000000001</v>
          </cell>
          <cell r="Z37">
            <v>0.2</v>
          </cell>
          <cell r="AD37">
            <v>0</v>
          </cell>
          <cell r="AE37">
            <v>0</v>
          </cell>
        </row>
        <row r="38">
          <cell r="F38">
            <v>6.3170000000000002</v>
          </cell>
          <cell r="G38">
            <v>6.9980000000000002</v>
          </cell>
          <cell r="K38">
            <v>0</v>
          </cell>
          <cell r="L38">
            <v>0</v>
          </cell>
          <cell r="Y38">
            <v>6.3170000000000002</v>
          </cell>
          <cell r="Z38">
            <v>6.9980000000000002</v>
          </cell>
          <cell r="AD38">
            <v>0</v>
          </cell>
          <cell r="AE38">
            <v>0</v>
          </cell>
        </row>
        <row r="39">
          <cell r="F39">
            <v>8.2669999999999995</v>
          </cell>
          <cell r="G39">
            <v>9.7510000000000012</v>
          </cell>
          <cell r="K39">
            <v>1.4350000000000001</v>
          </cell>
          <cell r="L39">
            <v>-0.86099999999999999</v>
          </cell>
          <cell r="Y39">
            <v>8.2669999999999995</v>
          </cell>
          <cell r="Z39">
            <v>9.7510000000000012</v>
          </cell>
          <cell r="AD39">
            <v>1.4350000000000001</v>
          </cell>
          <cell r="AE39">
            <v>-0.86099999999999999</v>
          </cell>
        </row>
        <row r="40">
          <cell r="F40">
            <v>0.13700000000000001</v>
          </cell>
          <cell r="G40">
            <v>0</v>
          </cell>
          <cell r="K40">
            <v>0</v>
          </cell>
          <cell r="L40">
            <v>0</v>
          </cell>
          <cell r="Y40">
            <v>0.13700000000000001</v>
          </cell>
          <cell r="Z40">
            <v>0</v>
          </cell>
          <cell r="AD40">
            <v>0</v>
          </cell>
          <cell r="AE40">
            <v>0</v>
          </cell>
        </row>
        <row r="43">
          <cell r="K43">
            <v>0</v>
          </cell>
          <cell r="L43">
            <v>0</v>
          </cell>
        </row>
        <row r="44">
          <cell r="F44">
            <v>5.5789999999999997</v>
          </cell>
          <cell r="G44">
            <v>5.657</v>
          </cell>
          <cell r="Y44">
            <v>5.5789999999999997</v>
          </cell>
          <cell r="Z44">
            <v>5.657</v>
          </cell>
          <cell r="AD44">
            <v>0</v>
          </cell>
          <cell r="AE44">
            <v>0</v>
          </cell>
        </row>
        <row r="46">
          <cell r="F46">
            <v>21.120999999999999</v>
          </cell>
          <cell r="G46">
            <v>22.714000000000002</v>
          </cell>
          <cell r="K46">
            <v>1.4350000000000001</v>
          </cell>
          <cell r="L46">
            <v>-0.86099999999999999</v>
          </cell>
          <cell r="Y46">
            <v>21.120999999999999</v>
          </cell>
          <cell r="Z46">
            <v>22.714000000000002</v>
          </cell>
          <cell r="AD46">
            <v>1.4350000000000001</v>
          </cell>
          <cell r="AE46">
            <v>-0.86099999999999999</v>
          </cell>
        </row>
        <row r="49">
          <cell r="F49">
            <v>0</v>
          </cell>
          <cell r="G49">
            <v>0</v>
          </cell>
          <cell r="Y49">
            <v>0</v>
          </cell>
          <cell r="Z49">
            <v>0</v>
          </cell>
        </row>
        <row r="54">
          <cell r="F54">
            <v>2.9580000000000002</v>
          </cell>
          <cell r="G54">
            <v>2.0510000000000002</v>
          </cell>
          <cell r="Y54">
            <v>2.9580000000000002</v>
          </cell>
          <cell r="Z54">
            <v>2.0510000000000002</v>
          </cell>
        </row>
        <row r="55">
          <cell r="F55">
            <v>9.2750000000000004</v>
          </cell>
          <cell r="G55">
            <v>8.4250000000000007</v>
          </cell>
          <cell r="Y55">
            <v>9.2750000000000004</v>
          </cell>
          <cell r="Z55">
            <v>8.4250000000000007</v>
          </cell>
        </row>
        <row r="56">
          <cell r="F56">
            <v>0</v>
          </cell>
          <cell r="K56">
            <v>0</v>
          </cell>
          <cell r="L56">
            <v>0</v>
          </cell>
          <cell r="P56">
            <v>0</v>
          </cell>
          <cell r="Y56">
            <v>0</v>
          </cell>
          <cell r="AD56">
            <v>0</v>
          </cell>
          <cell r="AE56">
            <v>0</v>
          </cell>
          <cell r="AI56">
            <v>0</v>
          </cell>
        </row>
      </sheetData>
      <sheetData sheetId="7">
        <row r="13">
          <cell r="B13">
            <v>0.50600000000000001</v>
          </cell>
          <cell r="C13">
            <v>0.48699999999999999</v>
          </cell>
          <cell r="Q13">
            <v>0.50600000000000001</v>
          </cell>
          <cell r="R13">
            <v>0.48699999999999999</v>
          </cell>
        </row>
        <row r="15">
          <cell r="B15">
            <v>0.27500000000000002</v>
          </cell>
          <cell r="C15">
            <v>0.25700000000000001</v>
          </cell>
          <cell r="Q15">
            <v>0.27500000000000002</v>
          </cell>
          <cell r="R15">
            <v>0.25700000000000001</v>
          </cell>
        </row>
        <row r="16">
          <cell r="B16">
            <v>0</v>
          </cell>
          <cell r="C16">
            <v>0</v>
          </cell>
          <cell r="G16">
            <v>0.46</v>
          </cell>
          <cell r="H16">
            <v>0.41</v>
          </cell>
          <cell r="Q16">
            <v>0</v>
          </cell>
          <cell r="R16">
            <v>0</v>
          </cell>
          <cell r="V16">
            <v>0.46</v>
          </cell>
          <cell r="W16">
            <v>0.41</v>
          </cell>
        </row>
        <row r="17">
          <cell r="B17">
            <v>0.78100000000000003</v>
          </cell>
          <cell r="C17">
            <v>0.74399999999999999</v>
          </cell>
          <cell r="G17">
            <v>0.46</v>
          </cell>
          <cell r="H17">
            <v>0.41</v>
          </cell>
          <cell r="Q17">
            <v>0.78100000000000003</v>
          </cell>
          <cell r="R17">
            <v>0.74399999999999999</v>
          </cell>
          <cell r="V17">
            <v>0.46</v>
          </cell>
          <cell r="W17">
            <v>0.41</v>
          </cell>
        </row>
        <row r="21">
          <cell r="B21">
            <v>1.897</v>
          </cell>
          <cell r="C21">
            <v>1.351</v>
          </cell>
          <cell r="G21">
            <v>0.14899999999999999</v>
          </cell>
          <cell r="H21">
            <v>9.5000000000000001E-2</v>
          </cell>
          <cell r="Q21">
            <v>1.897</v>
          </cell>
          <cell r="R21">
            <v>1.351</v>
          </cell>
          <cell r="V21">
            <v>0.14899999999999999</v>
          </cell>
          <cell r="W21">
            <v>9.5000000000000001E-2</v>
          </cell>
        </row>
        <row r="22">
          <cell r="B22">
            <v>0.17399999999999999</v>
          </cell>
          <cell r="C22">
            <v>0.3</v>
          </cell>
          <cell r="G22">
            <v>0.15</v>
          </cell>
          <cell r="H22">
            <v>0.108</v>
          </cell>
          <cell r="Q22">
            <v>0.17399999999999999</v>
          </cell>
          <cell r="R22">
            <v>0.3</v>
          </cell>
          <cell r="V22">
            <v>0.15</v>
          </cell>
          <cell r="W22">
            <v>0.108</v>
          </cell>
        </row>
        <row r="25">
          <cell r="B25">
            <v>0.35899999999999999</v>
          </cell>
          <cell r="C25">
            <v>7.4999999999999997E-2</v>
          </cell>
          <cell r="G25">
            <v>0</v>
          </cell>
          <cell r="H25">
            <v>0</v>
          </cell>
          <cell r="Q25">
            <v>0.35899999999999999</v>
          </cell>
          <cell r="R25">
            <v>7.4999999999999997E-2</v>
          </cell>
          <cell r="V25">
            <v>0</v>
          </cell>
          <cell r="W25">
            <v>0</v>
          </cell>
        </row>
        <row r="26">
          <cell r="B26">
            <v>0.11799999999999999</v>
          </cell>
          <cell r="C26">
            <v>0.09</v>
          </cell>
          <cell r="G26">
            <v>0</v>
          </cell>
          <cell r="H26">
            <v>4.0000000000000001E-3</v>
          </cell>
          <cell r="Q26">
            <v>0.11799999999999999</v>
          </cell>
          <cell r="R26">
            <v>0.09</v>
          </cell>
          <cell r="V26">
            <v>0</v>
          </cell>
          <cell r="W26">
            <v>4.0000000000000001E-3</v>
          </cell>
        </row>
        <row r="27">
          <cell r="B27">
            <v>0.51100000000000001</v>
          </cell>
          <cell r="C27">
            <v>0</v>
          </cell>
          <cell r="G27">
            <v>0</v>
          </cell>
          <cell r="H27">
            <v>0</v>
          </cell>
          <cell r="Q27">
            <v>0.51100000000000001</v>
          </cell>
          <cell r="R27">
            <v>0</v>
          </cell>
          <cell r="V27">
            <v>0</v>
          </cell>
          <cell r="W27">
            <v>0</v>
          </cell>
        </row>
        <row r="28">
          <cell r="B28">
            <v>0.317</v>
          </cell>
          <cell r="C28">
            <v>0.217</v>
          </cell>
          <cell r="G28">
            <v>8.9999999999999993E-3</v>
          </cell>
          <cell r="H28">
            <v>0</v>
          </cell>
          <cell r="Q28">
            <v>0.317</v>
          </cell>
          <cell r="R28">
            <v>0.217</v>
          </cell>
          <cell r="V28">
            <v>8.9999999999999993E-3</v>
          </cell>
          <cell r="W28">
            <v>0</v>
          </cell>
        </row>
        <row r="31">
          <cell r="B31">
            <v>-0.152</v>
          </cell>
          <cell r="C31">
            <v>-0.19800000000000001</v>
          </cell>
          <cell r="G31">
            <v>0.152</v>
          </cell>
          <cell r="H31">
            <v>0.19800000000000001</v>
          </cell>
          <cell r="Q31">
            <v>-0.152</v>
          </cell>
          <cell r="R31">
            <v>-0.19800000000000001</v>
          </cell>
          <cell r="V31">
            <v>0.152</v>
          </cell>
          <cell r="W31">
            <v>0.19800000000000001</v>
          </cell>
        </row>
        <row r="32">
          <cell r="B32">
            <v>3.2240000000000002</v>
          </cell>
          <cell r="C32">
            <v>1.835</v>
          </cell>
          <cell r="G32">
            <v>0.45999999999999996</v>
          </cell>
          <cell r="H32">
            <v>0.40500000000000003</v>
          </cell>
          <cell r="Q32">
            <v>3.2240000000000002</v>
          </cell>
          <cell r="R32">
            <v>1.835</v>
          </cell>
          <cell r="V32">
            <v>0.45999999999999996</v>
          </cell>
          <cell r="W32">
            <v>0.40500000000000003</v>
          </cell>
        </row>
        <row r="35">
          <cell r="B35">
            <v>0.4</v>
          </cell>
          <cell r="C35">
            <v>0.311</v>
          </cell>
          <cell r="G35">
            <v>0</v>
          </cell>
          <cell r="H35">
            <v>2E-3</v>
          </cell>
          <cell r="Q35">
            <v>0.4</v>
          </cell>
          <cell r="R35">
            <v>0.311</v>
          </cell>
          <cell r="V35">
            <v>0</v>
          </cell>
          <cell r="W35">
            <v>2E-3</v>
          </cell>
        </row>
        <row r="36">
          <cell r="B36">
            <v>0.02</v>
          </cell>
          <cell r="C36">
            <v>-7.0000000000000001E-3</v>
          </cell>
          <cell r="G36">
            <v>0</v>
          </cell>
          <cell r="H36">
            <v>0</v>
          </cell>
          <cell r="Q36">
            <v>0.02</v>
          </cell>
          <cell r="R36">
            <v>-7.0000000000000001E-3</v>
          </cell>
          <cell r="V36">
            <v>0</v>
          </cell>
          <cell r="W36">
            <v>0</v>
          </cell>
        </row>
        <row r="37">
          <cell r="B37">
            <v>0.1</v>
          </cell>
          <cell r="C37">
            <v>9.4E-2</v>
          </cell>
          <cell r="G37">
            <v>0</v>
          </cell>
          <cell r="H37">
            <v>0</v>
          </cell>
          <cell r="Q37">
            <v>0.1</v>
          </cell>
          <cell r="R37">
            <v>9.4E-2</v>
          </cell>
          <cell r="V37">
            <v>0</v>
          </cell>
          <cell r="W37">
            <v>0</v>
          </cell>
        </row>
        <row r="38">
          <cell r="B38">
            <v>8.0000000000000002E-3</v>
          </cell>
          <cell r="C38">
            <v>2E-3</v>
          </cell>
          <cell r="G38">
            <v>0</v>
          </cell>
          <cell r="H38">
            <v>0</v>
          </cell>
          <cell r="Q38">
            <v>8.0000000000000002E-3</v>
          </cell>
          <cell r="R38">
            <v>2E-3</v>
          </cell>
          <cell r="V38">
            <v>0</v>
          </cell>
          <cell r="W38">
            <v>0</v>
          </cell>
        </row>
        <row r="40">
          <cell r="B40">
            <v>1.671</v>
          </cell>
          <cell r="C40">
            <v>2.5999999999999999E-2</v>
          </cell>
          <cell r="G40">
            <v>0</v>
          </cell>
          <cell r="H40">
            <v>0</v>
          </cell>
          <cell r="Q40">
            <v>1.671</v>
          </cell>
          <cell r="R40">
            <v>2.5999999999999999E-2</v>
          </cell>
          <cell r="V40">
            <v>0</v>
          </cell>
          <cell r="W40">
            <v>0</v>
          </cell>
        </row>
        <row r="41">
          <cell r="B41">
            <v>6.4000000000000001E-2</v>
          </cell>
          <cell r="C41">
            <v>-5.0000000000000001E-3</v>
          </cell>
          <cell r="G41">
            <v>0</v>
          </cell>
          <cell r="H41">
            <v>2E-3</v>
          </cell>
          <cell r="Q41">
            <v>6.4000000000000001E-2</v>
          </cell>
          <cell r="R41">
            <v>-5.0000000000000001E-3</v>
          </cell>
          <cell r="V41">
            <v>0</v>
          </cell>
          <cell r="W41">
            <v>2E-3</v>
          </cell>
        </row>
        <row r="42">
          <cell r="B42">
            <v>0.02</v>
          </cell>
          <cell r="C42">
            <v>8.4000000000000005E-2</v>
          </cell>
          <cell r="G42">
            <v>0</v>
          </cell>
          <cell r="H42">
            <v>1E-3</v>
          </cell>
          <cell r="Q42">
            <v>0.02</v>
          </cell>
          <cell r="R42">
            <v>8.4000000000000005E-2</v>
          </cell>
          <cell r="V42">
            <v>0</v>
          </cell>
          <cell r="W42">
            <v>1E-3</v>
          </cell>
        </row>
        <row r="43">
          <cell r="B43">
            <v>2E-3</v>
          </cell>
          <cell r="C43">
            <v>6.0000000000000001E-3</v>
          </cell>
          <cell r="G43">
            <v>0</v>
          </cell>
          <cell r="H43">
            <v>0</v>
          </cell>
          <cell r="Q43">
            <v>2E-3</v>
          </cell>
          <cell r="R43">
            <v>6.0000000000000001E-3</v>
          </cell>
          <cell r="V43">
            <v>0</v>
          </cell>
          <cell r="W43">
            <v>0</v>
          </cell>
        </row>
        <row r="44">
          <cell r="B44">
            <v>2.2849999999999997</v>
          </cell>
          <cell r="C44">
            <v>0.51100000000000001</v>
          </cell>
          <cell r="G44">
            <v>0</v>
          </cell>
          <cell r="H44">
            <v>5.0000000000000001E-3</v>
          </cell>
          <cell r="Q44">
            <v>2.2849999999999997</v>
          </cell>
          <cell r="R44">
            <v>0.51100000000000001</v>
          </cell>
          <cell r="V44">
            <v>0</v>
          </cell>
          <cell r="W44">
            <v>5.0000000000000001E-3</v>
          </cell>
        </row>
        <row r="47">
          <cell r="B47">
            <v>0</v>
          </cell>
          <cell r="C47"/>
          <cell r="Q47">
            <v>0</v>
          </cell>
          <cell r="R47">
            <v>0</v>
          </cell>
        </row>
        <row r="55">
          <cell r="B55">
            <v>0.69</v>
          </cell>
          <cell r="C55">
            <v>0.64200000000000002</v>
          </cell>
          <cell r="Q55">
            <v>0.69</v>
          </cell>
          <cell r="R55">
            <v>0.64200000000000002</v>
          </cell>
        </row>
        <row r="56">
          <cell r="B56">
            <v>0</v>
          </cell>
          <cell r="C56">
            <v>0</v>
          </cell>
          <cell r="Q56">
            <v>0</v>
          </cell>
          <cell r="R56">
            <v>0</v>
          </cell>
        </row>
      </sheetData>
      <sheetData sheetId="8">
        <row r="14">
          <cell r="E14">
            <v>-0.74099999999999999</v>
          </cell>
          <cell r="F14">
            <v>1.6870000000000001</v>
          </cell>
          <cell r="V14">
            <v>-0.74099999999999999</v>
          </cell>
          <cell r="W14">
            <v>1.6870000000000001</v>
          </cell>
        </row>
        <row r="15">
          <cell r="E15">
            <v>1.0029999999999999</v>
          </cell>
          <cell r="F15">
            <v>0.79700000000000004</v>
          </cell>
          <cell r="V15">
            <v>1.0029999999999999</v>
          </cell>
          <cell r="W15">
            <v>0.79700000000000004</v>
          </cell>
        </row>
        <row r="16">
          <cell r="E16">
            <v>0</v>
          </cell>
          <cell r="F16">
            <v>0</v>
          </cell>
          <cell r="V16">
            <v>0</v>
          </cell>
          <cell r="W16">
            <v>0</v>
          </cell>
          <cell r="AA16">
            <v>0</v>
          </cell>
          <cell r="AB16">
            <v>0</v>
          </cell>
        </row>
        <row r="17">
          <cell r="E17">
            <v>0.2619999999999999</v>
          </cell>
          <cell r="F17">
            <v>2.484</v>
          </cell>
          <cell r="J17">
            <v>0</v>
          </cell>
          <cell r="K17">
            <v>0</v>
          </cell>
          <cell r="V17">
            <v>0.2619999999999999</v>
          </cell>
          <cell r="W17">
            <v>2.484</v>
          </cell>
          <cell r="AA17">
            <v>0</v>
          </cell>
          <cell r="AB17">
            <v>0</v>
          </cell>
        </row>
        <row r="19">
          <cell r="H19"/>
          <cell r="I19"/>
          <cell r="Y19"/>
          <cell r="Z19"/>
        </row>
        <row r="20">
          <cell r="H20"/>
          <cell r="I20"/>
          <cell r="Y20"/>
          <cell r="Z20"/>
        </row>
        <row r="23">
          <cell r="J23">
            <v>0</v>
          </cell>
          <cell r="K23">
            <v>0</v>
          </cell>
        </row>
        <row r="24">
          <cell r="J24">
            <v>0</v>
          </cell>
          <cell r="K24">
            <v>0</v>
          </cell>
          <cell r="AA24">
            <v>0</v>
          </cell>
          <cell r="AB24">
            <v>0</v>
          </cell>
        </row>
        <row r="25">
          <cell r="J25">
            <v>0</v>
          </cell>
          <cell r="K25">
            <v>0</v>
          </cell>
        </row>
        <row r="26">
          <cell r="J26">
            <v>0</v>
          </cell>
          <cell r="K26">
            <v>0</v>
          </cell>
          <cell r="V26">
            <v>0</v>
          </cell>
          <cell r="W26">
            <v>0</v>
          </cell>
          <cell r="Z26"/>
        </row>
        <row r="27">
          <cell r="J27">
            <v>0</v>
          </cell>
          <cell r="K27">
            <v>0</v>
          </cell>
        </row>
        <row r="28">
          <cell r="E28">
            <v>0</v>
          </cell>
          <cell r="F28">
            <v>0</v>
          </cell>
          <cell r="J28">
            <v>0</v>
          </cell>
          <cell r="K28">
            <v>0</v>
          </cell>
          <cell r="V28">
            <v>0</v>
          </cell>
          <cell r="W28">
            <v>0</v>
          </cell>
          <cell r="AA28">
            <v>0</v>
          </cell>
        </row>
        <row r="31">
          <cell r="E31">
            <v>-7.7309999999999999</v>
          </cell>
          <cell r="F31">
            <v>-8.3569999999999993</v>
          </cell>
          <cell r="J31">
            <v>0</v>
          </cell>
          <cell r="K31">
            <v>0</v>
          </cell>
          <cell r="V31">
            <v>-7.7309999999999999</v>
          </cell>
          <cell r="W31">
            <v>-8.3569999999999993</v>
          </cell>
          <cell r="AA31">
            <v>0</v>
          </cell>
          <cell r="AB31">
            <v>0</v>
          </cell>
        </row>
        <row r="32">
          <cell r="E32">
            <v>6.8079999999999998</v>
          </cell>
          <cell r="F32">
            <v>9.6430000000000007</v>
          </cell>
          <cell r="J32">
            <v>0</v>
          </cell>
          <cell r="K32">
            <v>0</v>
          </cell>
          <cell r="V32">
            <v>6.8079999999999998</v>
          </cell>
          <cell r="W32">
            <v>9.6430000000000007</v>
          </cell>
          <cell r="AA32">
            <v>0</v>
          </cell>
          <cell r="AB32">
            <v>0</v>
          </cell>
        </row>
        <row r="33">
          <cell r="E33">
            <v>0</v>
          </cell>
          <cell r="F33">
            <v>0</v>
          </cell>
          <cell r="J33">
            <v>0</v>
          </cell>
          <cell r="K33">
            <v>0</v>
          </cell>
          <cell r="V33">
            <v>0</v>
          </cell>
          <cell r="W33">
            <v>0</v>
          </cell>
          <cell r="AA33">
            <v>0</v>
          </cell>
          <cell r="AB33">
            <v>0</v>
          </cell>
        </row>
        <row r="34">
          <cell r="E34">
            <v>0</v>
          </cell>
          <cell r="F34">
            <v>0</v>
          </cell>
          <cell r="J34">
            <v>0</v>
          </cell>
          <cell r="K34">
            <v>0</v>
          </cell>
          <cell r="V34">
            <v>0</v>
          </cell>
          <cell r="W34">
            <v>0</v>
          </cell>
          <cell r="AA34">
            <v>0</v>
          </cell>
          <cell r="AB34">
            <v>0</v>
          </cell>
        </row>
        <row r="35">
          <cell r="E35">
            <v>0</v>
          </cell>
          <cell r="F35">
            <v>0</v>
          </cell>
          <cell r="J35">
            <v>0</v>
          </cell>
          <cell r="K35">
            <v>0</v>
          </cell>
          <cell r="V35">
            <v>0</v>
          </cell>
          <cell r="W35">
            <v>0</v>
          </cell>
          <cell r="AA35">
            <v>0</v>
          </cell>
          <cell r="AB35">
            <v>0</v>
          </cell>
        </row>
        <row r="36">
          <cell r="E36">
            <v>1.105</v>
          </cell>
          <cell r="F36">
            <v>0.65700000000000003</v>
          </cell>
          <cell r="J36">
            <v>0</v>
          </cell>
          <cell r="K36">
            <v>0</v>
          </cell>
          <cell r="V36">
            <v>1.105</v>
          </cell>
          <cell r="W36">
            <v>0.65700000000000003</v>
          </cell>
          <cell r="AA36">
            <v>0</v>
          </cell>
          <cell r="AB36">
            <v>0</v>
          </cell>
        </row>
        <row r="37">
          <cell r="E37">
            <v>0.18199999999999994</v>
          </cell>
          <cell r="F37">
            <v>1.9430000000000014</v>
          </cell>
          <cell r="J37">
            <v>0</v>
          </cell>
          <cell r="K37">
            <v>0</v>
          </cell>
          <cell r="V37">
            <v>0.18199999999999994</v>
          </cell>
          <cell r="W37">
            <v>1.9430000000000014</v>
          </cell>
          <cell r="AA37">
            <v>0</v>
          </cell>
          <cell r="AB37">
            <v>0</v>
          </cell>
        </row>
        <row r="38">
          <cell r="D38"/>
          <cell r="E38"/>
          <cell r="T38"/>
          <cell r="U38"/>
        </row>
      </sheetData>
      <sheetData sheetId="9">
        <row r="16">
          <cell r="V16">
            <v>0</v>
          </cell>
          <cell r="W16">
            <v>0</v>
          </cell>
        </row>
        <row r="17">
          <cell r="E17">
            <v>0</v>
          </cell>
          <cell r="F17">
            <v>0</v>
          </cell>
          <cell r="J17">
            <v>3.1478609544812728</v>
          </cell>
          <cell r="K17">
            <v>1.8874395799999999</v>
          </cell>
          <cell r="V17">
            <v>0</v>
          </cell>
          <cell r="W17">
            <v>0</v>
          </cell>
          <cell r="AA17">
            <v>3.1478609544812728</v>
          </cell>
          <cell r="AB17">
            <v>1.8874395799999999</v>
          </cell>
        </row>
        <row r="18">
          <cell r="E18">
            <v>0</v>
          </cell>
          <cell r="F18">
            <v>0</v>
          </cell>
          <cell r="J18">
            <v>3.1478609544812728</v>
          </cell>
          <cell r="K18">
            <v>1.8874395799999999</v>
          </cell>
          <cell r="V18">
            <v>0</v>
          </cell>
          <cell r="W18">
            <v>0</v>
          </cell>
          <cell r="AA18">
            <v>3.1478609544812728</v>
          </cell>
          <cell r="AB18">
            <v>1.8874395799999999</v>
          </cell>
        </row>
        <row r="22">
          <cell r="J22">
            <v>1.4840673788390335</v>
          </cell>
          <cell r="K22">
            <v>1.2783466000000001</v>
          </cell>
          <cell r="AA22">
            <v>1.4840673788390335</v>
          </cell>
          <cell r="AB22">
            <v>1.2783466000000001</v>
          </cell>
        </row>
        <row r="23">
          <cell r="J23">
            <v>0</v>
          </cell>
          <cell r="K23">
            <v>2.3432000000000002E-4</v>
          </cell>
          <cell r="AA23">
            <v>0</v>
          </cell>
          <cell r="AB23">
            <v>2.3432000000000002E-4</v>
          </cell>
        </row>
        <row r="24">
          <cell r="J24">
            <v>0.24060780878953014</v>
          </cell>
          <cell r="K24">
            <v>0.17826027999999997</v>
          </cell>
          <cell r="AA24">
            <v>0.24060780878953014</v>
          </cell>
          <cell r="AB24">
            <v>0.17826027999999997</v>
          </cell>
        </row>
        <row r="25">
          <cell r="J25">
            <v>0.30384533987734352</v>
          </cell>
          <cell r="K25">
            <v>0.12012347999999999</v>
          </cell>
          <cell r="AA25">
            <v>0.30384533987734352</v>
          </cell>
          <cell r="AB25">
            <v>0.12012347999999999</v>
          </cell>
        </row>
        <row r="26">
          <cell r="J26">
            <v>0.30310271249564619</v>
          </cell>
          <cell r="K26">
            <v>0.28700284999999998</v>
          </cell>
          <cell r="AA26">
            <v>0.30310271249564619</v>
          </cell>
          <cell r="AB26">
            <v>0.28700284999999998</v>
          </cell>
        </row>
        <row r="27">
          <cell r="J27">
            <v>0</v>
          </cell>
          <cell r="K27">
            <v>0</v>
          </cell>
          <cell r="AA27">
            <v>0</v>
          </cell>
          <cell r="AB27">
            <v>0</v>
          </cell>
        </row>
        <row r="28">
          <cell r="E28">
            <v>0</v>
          </cell>
          <cell r="F28">
            <v>0</v>
          </cell>
          <cell r="J28">
            <v>2.3316232400015533</v>
          </cell>
          <cell r="K28">
            <v>1.8639675299999998</v>
          </cell>
          <cell r="V28">
            <v>0</v>
          </cell>
          <cell r="W28">
            <v>0</v>
          </cell>
          <cell r="AA28">
            <v>2.3316232400015533</v>
          </cell>
          <cell r="AB28">
            <v>1.8639675299999998</v>
          </cell>
        </row>
        <row r="31">
          <cell r="V31">
            <v>0</v>
          </cell>
          <cell r="W31">
            <v>0</v>
          </cell>
        </row>
        <row r="34">
          <cell r="V34">
            <v>0</v>
          </cell>
          <cell r="W34">
            <v>0</v>
          </cell>
          <cell r="AA34">
            <v>5.8516666666666667E-4</v>
          </cell>
          <cell r="AB34">
            <v>1.7814999999999997E-4</v>
          </cell>
        </row>
        <row r="37">
          <cell r="J37">
            <v>4.3548083333333334E-2</v>
          </cell>
          <cell r="K37">
            <v>0</v>
          </cell>
          <cell r="V37">
            <v>0</v>
          </cell>
          <cell r="W37">
            <v>0</v>
          </cell>
          <cell r="AA37">
            <v>4.3548083333333334E-2</v>
          </cell>
          <cell r="AB37">
            <v>0</v>
          </cell>
        </row>
        <row r="38">
          <cell r="J38">
            <v>0</v>
          </cell>
          <cell r="K38">
            <v>0</v>
          </cell>
          <cell r="V38">
            <v>0</v>
          </cell>
          <cell r="W38">
            <v>0</v>
          </cell>
          <cell r="AA38">
            <v>0</v>
          </cell>
          <cell r="AB38">
            <v>0</v>
          </cell>
        </row>
        <row r="40">
          <cell r="J40">
            <v>0.28416908333333335</v>
          </cell>
          <cell r="K40">
            <v>1.38908E-3</v>
          </cell>
          <cell r="V40">
            <v>0</v>
          </cell>
          <cell r="W40">
            <v>0</v>
          </cell>
          <cell r="AA40">
            <v>0.28416908333333335</v>
          </cell>
          <cell r="AB40">
            <v>1.38908E-3</v>
          </cell>
        </row>
        <row r="41">
          <cell r="J41">
            <v>0.47286281040833333</v>
          </cell>
          <cell r="K41">
            <v>1.2351819999999999E-2</v>
          </cell>
          <cell r="V41">
            <v>0</v>
          </cell>
          <cell r="W41">
            <v>0</v>
          </cell>
          <cell r="AA41">
            <v>0.47286281040833333</v>
          </cell>
          <cell r="AB41">
            <v>1.2351819999999999E-2</v>
          </cell>
        </row>
        <row r="42">
          <cell r="J42">
            <v>0</v>
          </cell>
          <cell r="K42">
            <v>0</v>
          </cell>
          <cell r="V42">
            <v>0</v>
          </cell>
          <cell r="W42">
            <v>0</v>
          </cell>
          <cell r="AA42">
            <v>0</v>
          </cell>
          <cell r="AB42">
            <v>0</v>
          </cell>
        </row>
        <row r="43">
          <cell r="E43">
            <v>0</v>
          </cell>
          <cell r="F43">
            <v>0</v>
          </cell>
          <cell r="J43">
            <v>1.5072570738052713E-2</v>
          </cell>
          <cell r="K43">
            <v>9.5530000000000007E-3</v>
          </cell>
          <cell r="V43">
            <v>0</v>
          </cell>
          <cell r="W43">
            <v>0</v>
          </cell>
          <cell r="AA43">
            <v>1.5072570738052713E-2</v>
          </cell>
          <cell r="AB43">
            <v>9.5530000000000007E-3</v>
          </cell>
        </row>
        <row r="44">
          <cell r="E44">
            <v>0</v>
          </cell>
          <cell r="F44">
            <v>0</v>
          </cell>
          <cell r="J44">
            <v>0.81623771447971938</v>
          </cell>
          <cell r="K44">
            <v>2.3472050000000001E-2</v>
          </cell>
          <cell r="V44">
            <v>0</v>
          </cell>
          <cell r="W44">
            <v>0</v>
          </cell>
          <cell r="AA44">
            <v>0.81623771447971938</v>
          </cell>
          <cell r="AB44">
            <v>2.3472050000000001E-2</v>
          </cell>
        </row>
        <row r="47">
          <cell r="E47">
            <v>0</v>
          </cell>
          <cell r="F47">
            <v>0</v>
          </cell>
          <cell r="V47">
            <v>0</v>
          </cell>
          <cell r="W47">
            <v>0</v>
          </cell>
        </row>
      </sheetData>
      <sheetData sheetId="10">
        <row r="10">
          <cell r="B10">
            <v>233250933.21599999</v>
          </cell>
        </row>
      </sheetData>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Data"/>
      <sheetName val="Consolidated Variance Data"/>
      <sheetName val="NYCT"/>
      <sheetName val="SIR"/>
      <sheetName val="LIRR"/>
      <sheetName val="MNR"/>
      <sheetName val="B&amp;T"/>
      <sheetName val="MTAHQ"/>
      <sheetName val="MTA Bus"/>
      <sheetName val="FMTAC"/>
      <sheetName val="MTACC"/>
    </sheetNames>
    <sheetDataSet>
      <sheetData sheetId="0">
        <row r="76">
          <cell r="E76">
            <v>231.8</v>
          </cell>
          <cell r="F76">
            <v>189.8</v>
          </cell>
          <cell r="X76">
            <v>231.8</v>
          </cell>
          <cell r="Y76">
            <v>189.8</v>
          </cell>
        </row>
      </sheetData>
      <sheetData sheetId="1">
        <row r="82">
          <cell r="D82">
            <v>42</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G96"/>
  <sheetViews>
    <sheetView topLeftCell="B2" zoomScale="75" zoomScaleNormal="75" workbookViewId="0">
      <selection activeCell="C7" sqref="C7:R7"/>
    </sheetView>
  </sheetViews>
  <sheetFormatPr defaultColWidth="9.140625" defaultRowHeight="12.75"/>
  <cols>
    <col min="1" max="1" width="19.140625" style="8" hidden="1" customWidth="1"/>
    <col min="2" max="2" width="0.42578125" style="8" customWidth="1"/>
    <col min="3" max="3" width="57.140625" style="8" customWidth="1"/>
    <col min="4" max="4" width="0.7109375" style="8" customWidth="1"/>
    <col min="5" max="5" width="14.28515625" style="9" customWidth="1"/>
    <col min="6" max="6" width="13.140625" style="9" customWidth="1"/>
    <col min="7" max="7" width="11.7109375" style="10" customWidth="1"/>
    <col min="8" max="8" width="11.7109375" style="11" customWidth="1"/>
    <col min="9" max="9" width="0.85546875" style="11" customWidth="1"/>
    <col min="10" max="11" width="11.85546875" style="9" customWidth="1"/>
    <col min="12" max="12" width="11.85546875" style="10" customWidth="1"/>
    <col min="13" max="13" width="11.7109375" style="8" customWidth="1"/>
    <col min="14" max="14" width="0.85546875" style="8" customWidth="1"/>
    <col min="15" max="15" width="13.85546875" style="9" customWidth="1"/>
    <col min="16" max="16" width="12.85546875" style="9" customWidth="1"/>
    <col min="17" max="17" width="11.85546875" style="10" customWidth="1"/>
    <col min="18" max="18" width="11.7109375" style="8" customWidth="1"/>
    <col min="19" max="19" width="0.85546875" style="8" customWidth="1"/>
    <col min="20" max="20" width="0.42578125" style="8" customWidth="1"/>
    <col min="21" max="21" width="0.140625" style="8" customWidth="1"/>
    <col min="22" max="22" width="57" style="8" customWidth="1"/>
    <col min="23" max="23" width="0.85546875" style="8" customWidth="1"/>
    <col min="24" max="24" width="14.42578125" style="9" customWidth="1"/>
    <col min="25" max="25" width="14" style="9" customWidth="1"/>
    <col min="26" max="26" width="12" style="10" bestFit="1" customWidth="1"/>
    <col min="27" max="27" width="11.7109375" style="8" customWidth="1"/>
    <col min="28" max="28" width="0.85546875" style="8" customWidth="1"/>
    <col min="29" max="31" width="11.7109375" style="9" customWidth="1"/>
    <col min="32" max="32" width="11.7109375" style="8" customWidth="1"/>
    <col min="33" max="33" width="0.7109375" style="8" customWidth="1"/>
    <col min="34" max="34" width="14.28515625" style="9" customWidth="1"/>
    <col min="35" max="35" width="14.42578125" style="9" customWidth="1"/>
    <col min="36" max="36" width="11.7109375" style="9" customWidth="1"/>
    <col min="37" max="37" width="11.7109375" style="8" customWidth="1"/>
    <col min="38" max="38" width="0.7109375" style="8" customWidth="1"/>
    <col min="39" max="69" width="9.140625" style="8"/>
    <col min="70" max="70" width="35.140625" style="8" customWidth="1"/>
    <col min="71" max="71" width="3.85546875" style="8" customWidth="1"/>
    <col min="72" max="72" width="11.28515625" style="8" customWidth="1"/>
    <col min="73" max="73" width="14.7109375" style="8" customWidth="1"/>
    <col min="74" max="16384" width="9.140625" style="8"/>
  </cols>
  <sheetData>
    <row r="1" spans="1:85" ht="12.75" hidden="1" customHeight="1">
      <c r="E1" s="9" t="s">
        <v>0</v>
      </c>
      <c r="F1" s="9" t="s">
        <v>1</v>
      </c>
      <c r="J1" s="9" t="s">
        <v>2</v>
      </c>
      <c r="K1" s="9" t="s">
        <v>3</v>
      </c>
      <c r="X1" s="9" t="s">
        <v>4</v>
      </c>
      <c r="Y1" s="9" t="s">
        <v>5</v>
      </c>
      <c r="AA1" s="11"/>
      <c r="AB1" s="11"/>
      <c r="AC1" s="9" t="s">
        <v>6</v>
      </c>
      <c r="AD1" s="9" t="s">
        <v>7</v>
      </c>
      <c r="BT1" s="12" t="s">
        <v>8</v>
      </c>
      <c r="BU1" s="12" t="s">
        <v>9</v>
      </c>
    </row>
    <row r="2" spans="1:85" ht="12.75" customHeight="1"/>
    <row r="3" spans="1:85" ht="12" customHeight="1">
      <c r="B3" s="181"/>
      <c r="C3" s="182"/>
      <c r="D3" s="182"/>
      <c r="E3" s="183"/>
      <c r="F3" s="184"/>
      <c r="G3" s="185"/>
      <c r="H3" s="186"/>
      <c r="I3" s="186"/>
      <c r="J3" s="183"/>
      <c r="K3" s="183"/>
      <c r="L3" s="187"/>
      <c r="M3" s="182"/>
      <c r="N3" s="182"/>
      <c r="O3" s="183"/>
      <c r="P3" s="188"/>
      <c r="Q3" s="189"/>
      <c r="R3" s="190"/>
      <c r="S3" s="13"/>
      <c r="U3" s="181"/>
      <c r="V3" s="182"/>
      <c r="W3" s="182"/>
      <c r="X3" s="183"/>
      <c r="Y3" s="184"/>
      <c r="Z3" s="185"/>
      <c r="AA3" s="186"/>
      <c r="AB3" s="186"/>
      <c r="AC3" s="183"/>
      <c r="AD3" s="183"/>
      <c r="AE3" s="183"/>
      <c r="AF3" s="182"/>
      <c r="AG3" s="182"/>
      <c r="AH3" s="183"/>
      <c r="AI3" s="188"/>
      <c r="AJ3" s="188"/>
      <c r="AK3" s="190"/>
      <c r="AL3" s="13"/>
    </row>
    <row r="4" spans="1:85" ht="19.5" customHeight="1">
      <c r="B4" s="14"/>
      <c r="C4" s="201" t="s">
        <v>10</v>
      </c>
      <c r="D4" s="201"/>
      <c r="E4" s="201"/>
      <c r="F4" s="201"/>
      <c r="G4" s="201"/>
      <c r="H4" s="201"/>
      <c r="I4" s="201"/>
      <c r="J4" s="201"/>
      <c r="K4" s="201"/>
      <c r="L4" s="201"/>
      <c r="M4" s="201"/>
      <c r="N4" s="201"/>
      <c r="O4" s="201"/>
      <c r="P4" s="201"/>
      <c r="Q4" s="201"/>
      <c r="R4" s="201"/>
      <c r="S4" s="15"/>
      <c r="T4" s="16"/>
      <c r="U4" s="17"/>
      <c r="V4" s="201" t="s">
        <v>10</v>
      </c>
      <c r="W4" s="201"/>
      <c r="X4" s="201"/>
      <c r="Y4" s="201"/>
      <c r="Z4" s="201"/>
      <c r="AA4" s="201"/>
      <c r="AB4" s="201"/>
      <c r="AC4" s="201"/>
      <c r="AD4" s="201"/>
      <c r="AE4" s="201"/>
      <c r="AF4" s="201"/>
      <c r="AG4" s="201"/>
      <c r="AH4" s="201"/>
      <c r="AI4" s="201"/>
      <c r="AJ4" s="201"/>
      <c r="AK4" s="201"/>
      <c r="AL4" s="15"/>
      <c r="BM4" s="18" t="s">
        <v>11</v>
      </c>
    </row>
    <row r="5" spans="1:85" ht="15.75" customHeight="1">
      <c r="B5" s="14"/>
      <c r="C5" s="201" t="s">
        <v>12</v>
      </c>
      <c r="D5" s="201"/>
      <c r="E5" s="201"/>
      <c r="F5" s="201"/>
      <c r="G5" s="201"/>
      <c r="H5" s="201"/>
      <c r="I5" s="201"/>
      <c r="J5" s="201"/>
      <c r="K5" s="201"/>
      <c r="L5" s="201"/>
      <c r="M5" s="201"/>
      <c r="N5" s="201"/>
      <c r="O5" s="201"/>
      <c r="P5" s="201"/>
      <c r="Q5" s="201"/>
      <c r="R5" s="201"/>
      <c r="S5" s="15"/>
      <c r="T5" s="16"/>
      <c r="U5" s="17"/>
      <c r="V5" s="201" t="str">
        <f>C5</f>
        <v>FEBRUARY FINANCIAL PLAN - 2016 ADOPTED BUDGET</v>
      </c>
      <c r="W5" s="201"/>
      <c r="X5" s="201"/>
      <c r="Y5" s="201"/>
      <c r="Z5" s="201"/>
      <c r="AA5" s="201"/>
      <c r="AB5" s="201"/>
      <c r="AC5" s="201"/>
      <c r="AD5" s="201"/>
      <c r="AE5" s="201"/>
      <c r="AF5" s="201"/>
      <c r="AG5" s="201"/>
      <c r="AH5" s="201"/>
      <c r="AI5" s="201"/>
      <c r="AJ5" s="201"/>
      <c r="AK5" s="201"/>
      <c r="AL5" s="15"/>
    </row>
    <row r="6" spans="1:85" ht="16.5" customHeight="1">
      <c r="B6" s="14"/>
      <c r="C6" s="201" t="s">
        <v>13</v>
      </c>
      <c r="D6" s="201"/>
      <c r="E6" s="201"/>
      <c r="F6" s="201"/>
      <c r="G6" s="201"/>
      <c r="H6" s="201"/>
      <c r="I6" s="201"/>
      <c r="J6" s="201"/>
      <c r="K6" s="201"/>
      <c r="L6" s="201"/>
      <c r="M6" s="201"/>
      <c r="N6" s="201"/>
      <c r="O6" s="201"/>
      <c r="P6" s="201"/>
      <c r="Q6" s="201"/>
      <c r="R6" s="201"/>
      <c r="S6" s="15"/>
      <c r="T6" s="16"/>
      <c r="U6" s="17"/>
      <c r="V6" s="201" t="s">
        <v>13</v>
      </c>
      <c r="W6" s="201"/>
      <c r="X6" s="201"/>
      <c r="Y6" s="201"/>
      <c r="Z6" s="201"/>
      <c r="AA6" s="201"/>
      <c r="AB6" s="201"/>
      <c r="AC6" s="201"/>
      <c r="AD6" s="201"/>
      <c r="AE6" s="201"/>
      <c r="AF6" s="201"/>
      <c r="AG6" s="201"/>
      <c r="AH6" s="201"/>
      <c r="AI6" s="201"/>
      <c r="AJ6" s="201"/>
      <c r="AK6" s="201"/>
      <c r="AL6" s="19"/>
    </row>
    <row r="7" spans="1:85" ht="19.5" customHeight="1" thickBot="1">
      <c r="B7" s="14"/>
      <c r="C7" s="203" t="s">
        <v>14</v>
      </c>
      <c r="D7" s="203"/>
      <c r="E7" s="203"/>
      <c r="F7" s="203"/>
      <c r="G7" s="203"/>
      <c r="H7" s="203"/>
      <c r="I7" s="203"/>
      <c r="J7" s="203"/>
      <c r="K7" s="203"/>
      <c r="L7" s="203"/>
      <c r="M7" s="203"/>
      <c r="N7" s="203"/>
      <c r="O7" s="203"/>
      <c r="P7" s="203"/>
      <c r="Q7" s="203"/>
      <c r="R7" s="203"/>
      <c r="S7" s="20"/>
      <c r="T7" s="16"/>
      <c r="U7" s="17"/>
      <c r="V7" s="203" t="s">
        <v>15</v>
      </c>
      <c r="W7" s="203"/>
      <c r="X7" s="203"/>
      <c r="Y7" s="203"/>
      <c r="Z7" s="203"/>
      <c r="AA7" s="203"/>
      <c r="AB7" s="203"/>
      <c r="AC7" s="203"/>
      <c r="AD7" s="203"/>
      <c r="AE7" s="203"/>
      <c r="AF7" s="203"/>
      <c r="AG7" s="203"/>
      <c r="AH7" s="203"/>
      <c r="AI7" s="203"/>
      <c r="AJ7" s="203"/>
      <c r="AK7" s="203"/>
      <c r="AL7" s="20"/>
      <c r="BO7" s="21" t="s">
        <v>16</v>
      </c>
      <c r="BU7" s="8" t="s">
        <v>17</v>
      </c>
    </row>
    <row r="8" spans="1:85" ht="12.75" customHeight="1">
      <c r="B8" s="14"/>
      <c r="C8" s="202" t="s">
        <v>18</v>
      </c>
      <c r="D8" s="202"/>
      <c r="E8" s="202"/>
      <c r="F8" s="202"/>
      <c r="G8" s="202"/>
      <c r="H8" s="202"/>
      <c r="I8" s="202"/>
      <c r="J8" s="202"/>
      <c r="K8" s="202"/>
      <c r="L8" s="202"/>
      <c r="M8" s="202"/>
      <c r="N8" s="202"/>
      <c r="O8" s="202"/>
      <c r="P8" s="202"/>
      <c r="Q8" s="202"/>
      <c r="R8" s="202"/>
      <c r="S8" s="22"/>
      <c r="T8" s="16"/>
      <c r="U8" s="17"/>
      <c r="V8" s="202" t="s">
        <v>18</v>
      </c>
      <c r="W8" s="202"/>
      <c r="X8" s="202"/>
      <c r="Y8" s="202"/>
      <c r="Z8" s="202"/>
      <c r="AA8" s="202"/>
      <c r="AB8" s="202"/>
      <c r="AC8" s="202"/>
      <c r="AD8" s="202"/>
      <c r="AE8" s="202"/>
      <c r="AF8" s="202"/>
      <c r="AG8" s="202"/>
      <c r="AH8" s="202"/>
      <c r="AI8" s="202"/>
      <c r="AJ8" s="202"/>
      <c r="AK8" s="202"/>
      <c r="AL8" s="22"/>
      <c r="BN8" s="23" t="s">
        <v>19</v>
      </c>
      <c r="BO8" s="24"/>
      <c r="BP8" s="24"/>
      <c r="BQ8" s="24"/>
      <c r="BR8" s="24"/>
      <c r="BS8" s="25"/>
    </row>
    <row r="9" spans="1:85" ht="12.75" customHeight="1">
      <c r="B9" s="14"/>
      <c r="C9" s="26"/>
      <c r="D9" s="26"/>
      <c r="E9" s="27"/>
      <c r="F9" s="27"/>
      <c r="G9" s="28"/>
      <c r="H9" s="29"/>
      <c r="I9" s="29"/>
      <c r="J9" s="27"/>
      <c r="K9" s="27"/>
      <c r="L9" s="28"/>
      <c r="M9" s="26"/>
      <c r="N9" s="26"/>
      <c r="O9" s="27"/>
      <c r="P9" s="27"/>
      <c r="Q9" s="28"/>
      <c r="R9" s="26"/>
      <c r="S9" s="30"/>
      <c r="U9" s="14"/>
      <c r="V9" s="26"/>
      <c r="W9" s="26"/>
      <c r="X9" s="27"/>
      <c r="Y9" s="27"/>
      <c r="Z9" s="28"/>
      <c r="AA9" s="29"/>
      <c r="AB9" s="29"/>
      <c r="AC9" s="27"/>
      <c r="AD9" s="27"/>
      <c r="AE9" s="27"/>
      <c r="AF9" s="26"/>
      <c r="AG9" s="26"/>
      <c r="AH9" s="27"/>
      <c r="AI9" s="27"/>
      <c r="AJ9" s="27"/>
      <c r="AK9" s="26"/>
      <c r="AL9" s="30"/>
      <c r="BN9" s="31" t="s">
        <v>20</v>
      </c>
      <c r="BO9" s="32"/>
      <c r="BP9" s="33" t="s">
        <v>21</v>
      </c>
      <c r="BQ9" s="32"/>
      <c r="BR9" s="32"/>
      <c r="BS9" s="34"/>
    </row>
    <row r="10" spans="1:85" ht="12.75" customHeight="1">
      <c r="B10" s="14"/>
      <c r="C10" s="26"/>
      <c r="D10" s="26"/>
      <c r="E10" s="199" t="s">
        <v>22</v>
      </c>
      <c r="F10" s="199"/>
      <c r="G10" s="199"/>
      <c r="H10" s="199"/>
      <c r="I10" s="35"/>
      <c r="J10" s="199" t="s">
        <v>23</v>
      </c>
      <c r="K10" s="199"/>
      <c r="L10" s="199"/>
      <c r="M10" s="199"/>
      <c r="N10" s="35"/>
      <c r="O10" s="199" t="s">
        <v>24</v>
      </c>
      <c r="P10" s="199"/>
      <c r="Q10" s="199"/>
      <c r="R10" s="199"/>
      <c r="S10" s="15"/>
      <c r="U10" s="14"/>
      <c r="V10" s="26"/>
      <c r="W10" s="26"/>
      <c r="X10" s="199" t="s">
        <v>22</v>
      </c>
      <c r="Y10" s="199"/>
      <c r="Z10" s="199"/>
      <c r="AA10" s="199"/>
      <c r="AB10" s="35"/>
      <c r="AC10" s="199" t="s">
        <v>23</v>
      </c>
      <c r="AD10" s="199"/>
      <c r="AE10" s="199"/>
      <c r="AF10" s="199"/>
      <c r="AG10" s="35"/>
      <c r="AH10" s="199" t="s">
        <v>24</v>
      </c>
      <c r="AI10" s="199"/>
      <c r="AJ10" s="199"/>
      <c r="AK10" s="199"/>
      <c r="AL10" s="15"/>
      <c r="BN10" s="31" t="s">
        <v>25</v>
      </c>
      <c r="BO10" s="32"/>
      <c r="BP10" s="32"/>
      <c r="BQ10" s="32"/>
      <c r="BR10" s="32"/>
      <c r="BS10" s="34"/>
    </row>
    <row r="11" spans="1:85" ht="12.75" customHeight="1">
      <c r="B11" s="14"/>
      <c r="C11" s="26"/>
      <c r="D11" s="26"/>
      <c r="E11" s="36"/>
      <c r="F11" s="36"/>
      <c r="G11" s="200" t="s">
        <v>26</v>
      </c>
      <c r="H11" s="200"/>
      <c r="I11" s="37"/>
      <c r="J11" s="36"/>
      <c r="K11" s="36"/>
      <c r="L11" s="200" t="s">
        <v>26</v>
      </c>
      <c r="M11" s="200"/>
      <c r="N11" s="37"/>
      <c r="O11" s="36"/>
      <c r="P11" s="36"/>
      <c r="Q11" s="200" t="s">
        <v>26</v>
      </c>
      <c r="R11" s="200"/>
      <c r="S11" s="15"/>
      <c r="U11" s="14"/>
      <c r="V11" s="26"/>
      <c r="W11" s="26"/>
      <c r="X11" s="36"/>
      <c r="Y11" s="36"/>
      <c r="Z11" s="200" t="s">
        <v>26</v>
      </c>
      <c r="AA11" s="200"/>
      <c r="AB11" s="37"/>
      <c r="AC11" s="36"/>
      <c r="AD11" s="36"/>
      <c r="AE11" s="200" t="s">
        <v>26</v>
      </c>
      <c r="AF11" s="200"/>
      <c r="AG11" s="37"/>
      <c r="AH11" s="36"/>
      <c r="AI11" s="36"/>
      <c r="AJ11" s="200" t="s">
        <v>26</v>
      </c>
      <c r="AK11" s="200"/>
      <c r="AL11" s="15"/>
      <c r="BN11" s="31" t="s">
        <v>25</v>
      </c>
      <c r="BO11" s="32"/>
      <c r="BP11" s="38"/>
      <c r="BQ11" s="38"/>
      <c r="BR11" s="38"/>
      <c r="BS11" s="39"/>
      <c r="BT11" s="178"/>
      <c r="BU11" s="178"/>
      <c r="BV11" s="178"/>
      <c r="BW11" s="178"/>
      <c r="BX11" s="178"/>
      <c r="BY11" s="178"/>
      <c r="BZ11" s="178"/>
      <c r="CA11" s="178"/>
      <c r="CB11" s="178"/>
      <c r="CC11" s="178"/>
      <c r="CD11" s="178"/>
      <c r="CE11" s="178"/>
      <c r="CF11" s="178"/>
      <c r="CG11" s="178"/>
    </row>
    <row r="12" spans="1:85" ht="12.75" customHeight="1">
      <c r="B12" s="14"/>
      <c r="C12" s="26"/>
      <c r="D12" s="26"/>
      <c r="E12" s="36"/>
      <c r="F12" s="36"/>
      <c r="G12" s="199" t="s">
        <v>27</v>
      </c>
      <c r="H12" s="199"/>
      <c r="I12" s="37"/>
      <c r="J12" s="36"/>
      <c r="K12" s="36"/>
      <c r="L12" s="199" t="s">
        <v>27</v>
      </c>
      <c r="M12" s="199"/>
      <c r="N12" s="37"/>
      <c r="O12" s="36"/>
      <c r="P12" s="36"/>
      <c r="Q12" s="199" t="s">
        <v>27</v>
      </c>
      <c r="R12" s="199"/>
      <c r="S12" s="15"/>
      <c r="U12" s="14"/>
      <c r="V12" s="26"/>
      <c r="W12" s="26"/>
      <c r="X12" s="36"/>
      <c r="Y12" s="36"/>
      <c r="Z12" s="199" t="s">
        <v>27</v>
      </c>
      <c r="AA12" s="199"/>
      <c r="AB12" s="37"/>
      <c r="AC12" s="36"/>
      <c r="AD12" s="36"/>
      <c r="AE12" s="199" t="s">
        <v>27</v>
      </c>
      <c r="AF12" s="199"/>
      <c r="AG12" s="37"/>
      <c r="AH12" s="36"/>
      <c r="AI12" s="36"/>
      <c r="AJ12" s="199" t="s">
        <v>27</v>
      </c>
      <c r="AK12" s="199"/>
      <c r="AL12" s="15"/>
      <c r="BN12" s="31" t="s">
        <v>25</v>
      </c>
      <c r="BO12" s="32"/>
      <c r="BP12" s="31" t="s">
        <v>25</v>
      </c>
      <c r="BQ12" s="32"/>
      <c r="BR12" s="32"/>
      <c r="BS12" s="34"/>
    </row>
    <row r="13" spans="1:85" ht="31.5" customHeight="1">
      <c r="B13" s="14"/>
      <c r="C13" s="26"/>
      <c r="D13" s="26"/>
      <c r="E13" s="40" t="s">
        <v>28</v>
      </c>
      <c r="F13" s="40" t="s">
        <v>29</v>
      </c>
      <c r="G13" s="41" t="s">
        <v>30</v>
      </c>
      <c r="H13" s="42" t="s">
        <v>31</v>
      </c>
      <c r="I13" s="37"/>
      <c r="J13" s="40" t="str">
        <f>E13</f>
        <v>Adopted
Budget</v>
      </c>
      <c r="K13" s="40" t="s">
        <v>29</v>
      </c>
      <c r="L13" s="41" t="s">
        <v>30</v>
      </c>
      <c r="M13" s="42" t="s">
        <v>31</v>
      </c>
      <c r="N13" s="37"/>
      <c r="O13" s="40" t="str">
        <f>E13</f>
        <v>Adopted
Budget</v>
      </c>
      <c r="P13" s="40" t="s">
        <v>29</v>
      </c>
      <c r="Q13" s="41" t="s">
        <v>30</v>
      </c>
      <c r="R13" s="42" t="s">
        <v>31</v>
      </c>
      <c r="S13" s="15"/>
      <c r="U13" s="14"/>
      <c r="V13" s="26"/>
      <c r="W13" s="26"/>
      <c r="X13" s="40" t="str">
        <f>E13</f>
        <v>Adopted
Budget</v>
      </c>
      <c r="Y13" s="40" t="s">
        <v>29</v>
      </c>
      <c r="Z13" s="41" t="s">
        <v>30</v>
      </c>
      <c r="AA13" s="42" t="s">
        <v>31</v>
      </c>
      <c r="AB13" s="29"/>
      <c r="AC13" s="40" t="str">
        <f>X13</f>
        <v>Adopted
Budget</v>
      </c>
      <c r="AD13" s="40" t="s">
        <v>29</v>
      </c>
      <c r="AE13" s="41" t="s">
        <v>30</v>
      </c>
      <c r="AF13" s="42" t="s">
        <v>31</v>
      </c>
      <c r="AG13" s="37"/>
      <c r="AH13" s="40" t="str">
        <f>AC13</f>
        <v>Adopted
Budget</v>
      </c>
      <c r="AI13" s="40" t="s">
        <v>29</v>
      </c>
      <c r="AJ13" s="41" t="s">
        <v>30</v>
      </c>
      <c r="AK13" s="42" t="s">
        <v>31</v>
      </c>
      <c r="AL13" s="43"/>
      <c r="BN13" s="31" t="s">
        <v>32</v>
      </c>
      <c r="BO13" s="32"/>
      <c r="BP13" s="31" t="s">
        <v>33</v>
      </c>
      <c r="BQ13" s="32"/>
      <c r="BR13" s="32"/>
      <c r="BS13" s="34"/>
    </row>
    <row r="14" spans="1:85" ht="15">
      <c r="B14" s="44"/>
      <c r="C14" s="45" t="s">
        <v>34</v>
      </c>
      <c r="D14" s="26"/>
      <c r="E14" s="27"/>
      <c r="F14" s="27"/>
      <c r="G14" s="28"/>
      <c r="H14" s="29"/>
      <c r="I14" s="29"/>
      <c r="J14" s="27"/>
      <c r="K14" s="27"/>
      <c r="L14" s="28"/>
      <c r="M14" s="26"/>
      <c r="N14" s="29"/>
      <c r="O14" s="27"/>
      <c r="P14" s="27"/>
      <c r="Q14" s="28"/>
      <c r="R14" s="26"/>
      <c r="S14" s="30"/>
      <c r="U14" s="44"/>
      <c r="V14" s="45" t="s">
        <v>34</v>
      </c>
      <c r="W14" s="26"/>
      <c r="X14" s="27"/>
      <c r="Y14" s="27"/>
      <c r="Z14" s="28"/>
      <c r="AA14" s="29"/>
      <c r="AB14" s="29"/>
      <c r="AC14" s="27"/>
      <c r="AD14" s="27"/>
      <c r="AE14" s="28"/>
      <c r="AF14" s="26"/>
      <c r="AG14" s="29"/>
      <c r="AH14" s="27"/>
      <c r="AI14" s="27"/>
      <c r="AJ14" s="28"/>
      <c r="AK14" s="26"/>
      <c r="AL14" s="30"/>
      <c r="BN14" s="31" t="s">
        <v>33</v>
      </c>
      <c r="BO14" s="32"/>
      <c r="BP14" s="32"/>
      <c r="BQ14" s="32"/>
      <c r="BR14" s="32"/>
      <c r="BS14" s="34"/>
    </row>
    <row r="15" spans="1:85" ht="15" thickBot="1">
      <c r="A15" s="8" t="s">
        <v>35</v>
      </c>
      <c r="B15" s="44"/>
      <c r="C15" s="26" t="s">
        <v>36</v>
      </c>
      <c r="D15" s="26"/>
      <c r="E15" s="46">
        <f>[14]NYCT!C21+[14]LIRR!C13+[14]MNR!E16+'[14]MTA Bus'!E14+[14]SIR!B13</f>
        <v>474.49014166362713</v>
      </c>
      <c r="F15" s="46">
        <f>[14]NYCT!D21+[14]LIRR!D13+[14]MNR!F16+'[14]MTA Bus'!F14+[14]SIR!C13</f>
        <v>457.92499675000005</v>
      </c>
      <c r="G15" s="46">
        <f t="shared" ref="G15:G20" si="0">F15-E15</f>
        <v>-16.56514491362708</v>
      </c>
      <c r="H15" s="47">
        <f t="shared" ref="H15:H21" si="1">IF(E15=0,"              -",IF(ABS(G15/E15)&gt;=1,"              *",IF(E15&gt;0,IF(ABS(G15*100/E15)&lt;0.0001, 0, G15*100/E15),IF(ABS(G15*100/E15)&lt;0.0001,0,-G15/E15*100))))</f>
        <v>-3.49114627662177</v>
      </c>
      <c r="I15" s="48"/>
      <c r="J15" s="46">
        <v>0</v>
      </c>
      <c r="K15" s="46">
        <v>0</v>
      </c>
      <c r="L15" s="46">
        <f t="shared" ref="L15:L20" si="2">K15-J15</f>
        <v>0</v>
      </c>
      <c r="M15" s="47" t="str">
        <f t="shared" ref="M15:M21" si="3">IF(J15=0,"              -",IF(ABS(L15/J15)&gt;=1,"              *",IF(J15&gt;0,IF(ABS(L15*100/J15)&lt;0.0001, 0, L15*100/J15),IF(ABS(L15*100/J15)&lt;0.0001,0,-L15/J15*100))))</f>
        <v xml:space="preserve">              -</v>
      </c>
      <c r="N15" s="48"/>
      <c r="O15" s="46">
        <f t="shared" ref="O15:P21" si="4">E15+J15</f>
        <v>474.49014166362713</v>
      </c>
      <c r="P15" s="46">
        <f t="shared" si="4"/>
        <v>457.92499675000005</v>
      </c>
      <c r="Q15" s="46">
        <f t="shared" ref="Q15:Q20" si="5">P15-O15</f>
        <v>-16.56514491362708</v>
      </c>
      <c r="R15" s="47">
        <f t="shared" ref="R15:R21" si="6">IF(O15=0,"              -",IF(ABS(Q15/O15)&gt;=1,"              *",IF(O15&gt;0,IF(ABS(Q15*100/O15)&lt;0.0001, 0, Q15*100/O15),IF(ABS(Q15*100/O15)&lt;0.0001,0,-Q15/O15*100))))</f>
        <v>-3.49114627662177</v>
      </c>
      <c r="S15" s="49"/>
      <c r="T15" s="50"/>
      <c r="U15" s="51"/>
      <c r="V15" s="26" t="s">
        <v>36</v>
      </c>
      <c r="W15" s="26"/>
      <c r="X15" s="46">
        <f>[14]NYCT!S21+[14]LIRR!S13+[14]MNR!X16+'[14]MTA Bus'!V14+[14]SIR!Q13</f>
        <v>474.49014166362713</v>
      </c>
      <c r="Y15" s="46">
        <f>[14]NYCT!T21+[14]LIRR!T13+[14]MNR!Y16+'[14]MTA Bus'!W14+[14]SIR!R13</f>
        <v>457.92499675000005</v>
      </c>
      <c r="Z15" s="46">
        <f t="shared" ref="Z15:Z20" si="7">Y15-X15</f>
        <v>-16.56514491362708</v>
      </c>
      <c r="AA15" s="47">
        <f t="shared" ref="AA15:AA21" si="8">IF(X15=0,"              -",IF(ABS(Z15/X15)&gt;=1,"              *",IF(X15&gt;0,IF(ABS(Z15*100/X15)&lt;0.0001, 0, Z15*100/X15),IF(ABS(Z15*100/X15)&lt;0.0001,0,-Z15/X15*100))))</f>
        <v>-3.49114627662177</v>
      </c>
      <c r="AB15" s="48"/>
      <c r="AC15" s="46">
        <f t="shared" ref="AC15:AD19" si="9">J15</f>
        <v>0</v>
      </c>
      <c r="AD15" s="46">
        <f t="shared" si="9"/>
        <v>0</v>
      </c>
      <c r="AE15" s="46">
        <f t="shared" ref="AE15:AE21" si="10">AD15-AC15</f>
        <v>0</v>
      </c>
      <c r="AF15" s="47" t="str">
        <f t="shared" ref="AF15:AF21" si="11">IF(AC15=0,"              -",IF(ABS(AE15/AC15)&gt;=1,"              *",IF(AC15&gt;0,IF(ABS(AE15*100/AC15)&lt;0.0001, 0, AE15*100/AC15),IF(ABS(AE15*100/AC15)&lt;0.0001,0,-AE15/AC15*100))))</f>
        <v xml:space="preserve">              -</v>
      </c>
      <c r="AG15" s="48"/>
      <c r="AH15" s="46">
        <f t="shared" ref="AH15:AI21" si="12">X15+AC15</f>
        <v>474.49014166362713</v>
      </c>
      <c r="AI15" s="46">
        <f t="shared" si="12"/>
        <v>457.92499675000005</v>
      </c>
      <c r="AJ15" s="46">
        <f t="shared" ref="AJ15:AJ20" si="13">AI15-AH15</f>
        <v>-16.56514491362708</v>
      </c>
      <c r="AK15" s="47">
        <f t="shared" ref="AK15:AK21" si="14">IF(AH15=0,"              -",IF(ABS(AJ15/AH15)&gt;=1,"              *",IF(AH15&gt;0,IF(ABS(AJ15*100/AH15)&lt;0.0001, 0, AJ15*100/AH15),IF(ABS(AJ15*100/AH15)&lt;0.0001,0,-AJ15/AH15*100))))</f>
        <v>-3.49114627662177</v>
      </c>
      <c r="AL15" s="52"/>
      <c r="BN15" s="53"/>
      <c r="BO15" s="32"/>
      <c r="BP15" s="32"/>
      <c r="BQ15" s="32"/>
      <c r="BR15" s="32"/>
      <c r="BS15" s="34"/>
      <c r="BT15" s="8">
        <v>384548725</v>
      </c>
      <c r="BU15" s="8">
        <v>382242422.71000004</v>
      </c>
    </row>
    <row r="16" spans="1:85" ht="14.25">
      <c r="A16" s="8" t="s">
        <v>37</v>
      </c>
      <c r="B16" s="54"/>
      <c r="C16" s="26" t="s">
        <v>38</v>
      </c>
      <c r="D16" s="26"/>
      <c r="E16" s="47">
        <f>'[14]B&amp;T '!E14</f>
        <v>132.34350000000001</v>
      </c>
      <c r="F16" s="47">
        <f>'[14]B&amp;T '!F14</f>
        <v>135.459</v>
      </c>
      <c r="G16" s="47">
        <f t="shared" si="0"/>
        <v>3.1154999999999973</v>
      </c>
      <c r="H16" s="47">
        <f t="shared" si="1"/>
        <v>2.3541012592231558</v>
      </c>
      <c r="I16" s="48"/>
      <c r="J16" s="47">
        <v>0</v>
      </c>
      <c r="K16" s="47">
        <v>0</v>
      </c>
      <c r="L16" s="47">
        <f t="shared" si="2"/>
        <v>0</v>
      </c>
      <c r="M16" s="47" t="str">
        <f t="shared" si="3"/>
        <v xml:space="preserve">              -</v>
      </c>
      <c r="N16" s="48"/>
      <c r="O16" s="47">
        <f t="shared" si="4"/>
        <v>132.34350000000001</v>
      </c>
      <c r="P16" s="47">
        <f t="shared" si="4"/>
        <v>135.459</v>
      </c>
      <c r="Q16" s="47">
        <f t="shared" si="5"/>
        <v>3.1154999999999973</v>
      </c>
      <c r="R16" s="47">
        <f t="shared" si="6"/>
        <v>2.3541012592231558</v>
      </c>
      <c r="S16" s="49"/>
      <c r="T16" s="50"/>
      <c r="U16" s="51"/>
      <c r="V16" s="26" t="s">
        <v>38</v>
      </c>
      <c r="W16" s="26"/>
      <c r="X16" s="47">
        <f>'[14]B&amp;T '!X14</f>
        <v>132.34350000000001</v>
      </c>
      <c r="Y16" s="47">
        <f>'[14]B&amp;T '!Y14</f>
        <v>135.459</v>
      </c>
      <c r="Z16" s="47">
        <f t="shared" si="7"/>
        <v>3.1154999999999973</v>
      </c>
      <c r="AA16" s="47">
        <f t="shared" si="8"/>
        <v>2.3541012592231558</v>
      </c>
      <c r="AB16" s="48"/>
      <c r="AC16" s="47">
        <f t="shared" si="9"/>
        <v>0</v>
      </c>
      <c r="AD16" s="47">
        <f t="shared" si="9"/>
        <v>0</v>
      </c>
      <c r="AE16" s="47">
        <f t="shared" si="10"/>
        <v>0</v>
      </c>
      <c r="AF16" s="47" t="str">
        <f t="shared" si="11"/>
        <v xml:space="preserve">              -</v>
      </c>
      <c r="AG16" s="48"/>
      <c r="AH16" s="47">
        <f t="shared" si="12"/>
        <v>132.34350000000001</v>
      </c>
      <c r="AI16" s="47">
        <f t="shared" si="12"/>
        <v>135.459</v>
      </c>
      <c r="AJ16" s="47">
        <f t="shared" si="13"/>
        <v>3.1154999999999973</v>
      </c>
      <c r="AK16" s="47">
        <f t="shared" si="14"/>
        <v>2.3541012592231558</v>
      </c>
      <c r="AL16" s="52"/>
      <c r="BN16" s="55" t="e">
        <f>CONCATENATE("July Financial Plan"," - ",FYxxxx," Mid-Year Forecast")</f>
        <v>#REF!</v>
      </c>
      <c r="BO16" s="32"/>
      <c r="BP16" s="32"/>
      <c r="BQ16" s="32"/>
      <c r="BR16" s="32"/>
      <c r="BS16" s="34"/>
      <c r="BT16" s="8">
        <v>114655485</v>
      </c>
      <c r="BU16" s="8">
        <v>116139794</v>
      </c>
    </row>
    <row r="17" spans="1:73" ht="12.75" hidden="1" customHeight="1">
      <c r="A17" s="8" t="s">
        <v>39</v>
      </c>
      <c r="B17" s="14"/>
      <c r="C17" s="26" t="s">
        <v>40</v>
      </c>
      <c r="E17" s="47"/>
      <c r="F17" s="47"/>
      <c r="G17" s="47">
        <f t="shared" si="0"/>
        <v>0</v>
      </c>
      <c r="H17" s="47" t="str">
        <f t="shared" si="1"/>
        <v xml:space="preserve">              -</v>
      </c>
      <c r="I17" s="48"/>
      <c r="J17" s="56">
        <v>0</v>
      </c>
      <c r="K17" s="56">
        <v>0</v>
      </c>
      <c r="L17" s="47">
        <f t="shared" si="2"/>
        <v>0</v>
      </c>
      <c r="M17" s="47" t="str">
        <f t="shared" si="3"/>
        <v xml:space="preserve">              -</v>
      </c>
      <c r="N17" s="48"/>
      <c r="O17" s="47">
        <f t="shared" si="4"/>
        <v>0</v>
      </c>
      <c r="P17" s="47">
        <f t="shared" si="4"/>
        <v>0</v>
      </c>
      <c r="Q17" s="47">
        <f t="shared" si="5"/>
        <v>0</v>
      </c>
      <c r="R17" s="47" t="str">
        <f t="shared" si="6"/>
        <v xml:space="preserve">              -</v>
      </c>
      <c r="S17" s="49"/>
      <c r="T17" s="50"/>
      <c r="U17" s="51"/>
      <c r="V17" s="26" t="s">
        <v>40</v>
      </c>
      <c r="W17" s="57"/>
      <c r="X17" s="47"/>
      <c r="Y17" s="47"/>
      <c r="Z17" s="47">
        <f t="shared" si="7"/>
        <v>0</v>
      </c>
      <c r="AA17" s="47" t="str">
        <f t="shared" si="8"/>
        <v xml:space="preserve">              -</v>
      </c>
      <c r="AB17" s="48"/>
      <c r="AC17" s="56">
        <f t="shared" si="9"/>
        <v>0</v>
      </c>
      <c r="AD17" s="56">
        <f t="shared" si="9"/>
        <v>0</v>
      </c>
      <c r="AE17" s="47">
        <f t="shared" si="10"/>
        <v>0</v>
      </c>
      <c r="AF17" s="47" t="str">
        <f t="shared" si="11"/>
        <v xml:space="preserve">              -</v>
      </c>
      <c r="AG17" s="48"/>
      <c r="AH17" s="47">
        <f t="shared" si="12"/>
        <v>0</v>
      </c>
      <c r="AI17" s="47">
        <f t="shared" si="12"/>
        <v>0</v>
      </c>
      <c r="AJ17" s="47">
        <f t="shared" si="13"/>
        <v>0</v>
      </c>
      <c r="AK17" s="47" t="str">
        <f t="shared" si="14"/>
        <v xml:space="preserve">              -</v>
      </c>
      <c r="AL17" s="52"/>
      <c r="AM17" s="58"/>
      <c r="AN17" s="58"/>
      <c r="AO17" s="58"/>
      <c r="AP17" s="58"/>
      <c r="AQ17" s="58"/>
      <c r="AR17" s="58"/>
      <c r="AS17" s="58"/>
      <c r="AT17" s="58"/>
      <c r="AU17" s="58"/>
      <c r="AV17" s="58"/>
      <c r="AW17" s="58"/>
      <c r="AX17" s="58"/>
      <c r="AY17" s="58"/>
      <c r="AZ17" s="58"/>
      <c r="BA17" s="59"/>
      <c r="BB17" s="47"/>
      <c r="BC17" s="26"/>
      <c r="BD17" s="59"/>
      <c r="BE17" s="47"/>
      <c r="BI17" s="53"/>
      <c r="BJ17" s="32"/>
      <c r="BK17" s="32"/>
      <c r="BL17" s="32"/>
      <c r="BM17" s="32"/>
      <c r="BN17" s="34"/>
      <c r="BT17" s="8">
        <v>0</v>
      </c>
      <c r="BU17" s="8">
        <v>0</v>
      </c>
    </row>
    <row r="18" spans="1:73" ht="12.75" hidden="1" customHeight="1">
      <c r="A18" s="8" t="s">
        <v>41</v>
      </c>
      <c r="B18" s="54"/>
      <c r="C18" s="26" t="s">
        <v>42</v>
      </c>
      <c r="D18" s="26"/>
      <c r="E18" s="47"/>
      <c r="F18" s="47"/>
      <c r="G18" s="47">
        <f t="shared" si="0"/>
        <v>0</v>
      </c>
      <c r="H18" s="47" t="str">
        <f t="shared" si="1"/>
        <v xml:space="preserve">              -</v>
      </c>
      <c r="I18" s="48"/>
      <c r="J18" s="56">
        <v>0</v>
      </c>
      <c r="K18" s="56">
        <v>0</v>
      </c>
      <c r="L18" s="47">
        <f t="shared" si="2"/>
        <v>0</v>
      </c>
      <c r="M18" s="47" t="str">
        <f t="shared" si="3"/>
        <v xml:space="preserve">              -</v>
      </c>
      <c r="N18" s="48"/>
      <c r="O18" s="47">
        <f t="shared" si="4"/>
        <v>0</v>
      </c>
      <c r="P18" s="47">
        <f t="shared" si="4"/>
        <v>0</v>
      </c>
      <c r="Q18" s="47">
        <f t="shared" si="5"/>
        <v>0</v>
      </c>
      <c r="R18" s="47" t="str">
        <f t="shared" si="6"/>
        <v xml:space="preserve">              -</v>
      </c>
      <c r="S18" s="49"/>
      <c r="T18" s="50"/>
      <c r="U18" s="51"/>
      <c r="V18" s="26" t="s">
        <v>42</v>
      </c>
      <c r="W18" s="26"/>
      <c r="X18" s="47"/>
      <c r="Y18" s="47"/>
      <c r="Z18" s="47">
        <f t="shared" si="7"/>
        <v>0</v>
      </c>
      <c r="AA18" s="47" t="str">
        <f t="shared" si="8"/>
        <v xml:space="preserve">              -</v>
      </c>
      <c r="AB18" s="48"/>
      <c r="AC18" s="56">
        <f t="shared" si="9"/>
        <v>0</v>
      </c>
      <c r="AD18" s="56">
        <f t="shared" si="9"/>
        <v>0</v>
      </c>
      <c r="AE18" s="47">
        <f t="shared" si="10"/>
        <v>0</v>
      </c>
      <c r="AF18" s="47" t="str">
        <f t="shared" si="11"/>
        <v xml:space="preserve">              -</v>
      </c>
      <c r="AG18" s="48"/>
      <c r="AH18" s="47">
        <f t="shared" si="12"/>
        <v>0</v>
      </c>
      <c r="AI18" s="47">
        <f t="shared" si="12"/>
        <v>0</v>
      </c>
      <c r="AJ18" s="47">
        <f t="shared" si="13"/>
        <v>0</v>
      </c>
      <c r="AK18" s="47" t="str">
        <f t="shared" si="14"/>
        <v xml:space="preserve">              -</v>
      </c>
      <c r="AL18" s="52"/>
      <c r="BN18" s="32"/>
      <c r="BO18" s="32"/>
      <c r="BP18" s="32"/>
      <c r="BQ18" s="32"/>
      <c r="BR18" s="32"/>
      <c r="BS18" s="32"/>
      <c r="BT18" s="8">
        <v>0</v>
      </c>
      <c r="BU18" s="8">
        <v>0</v>
      </c>
    </row>
    <row r="19" spans="1:73" ht="14.25">
      <c r="A19" s="8" t="s">
        <v>43</v>
      </c>
      <c r="B19" s="54"/>
      <c r="C19" s="26" t="s">
        <v>44</v>
      </c>
      <c r="D19" s="26"/>
      <c r="E19" s="47">
        <f>[14]NYCT!C27+[14]LIRR!C15+[14]MNR!E18+'[14]B&amp;T '!E15+'[14]MTA Bus'!E15+[14]MTAHQ!F17+[14]MTAHQ!F18+[14]SIR!B15+[14]FMTAC!E14+[14]FMTAC!E15</f>
        <v>56.390868666666655</v>
      </c>
      <c r="F19" s="47">
        <f>[14]NYCT!D27+[14]LIRR!D15+[14]MNR!F18+'[14]B&amp;T '!F15+'[14]MTA Bus'!F15+[14]MTAHQ!G17+[14]MTAHQ!G18+[14]SIR!C15+[14]FMTAC!F14+[14]FMTAC!F15</f>
        <v>53.487083509999984</v>
      </c>
      <c r="G19" s="47">
        <f t="shared" si="0"/>
        <v>-2.9037851566666717</v>
      </c>
      <c r="H19" s="47">
        <f t="shared" si="1"/>
        <v>-5.1493889442124079</v>
      </c>
      <c r="I19" s="48"/>
      <c r="J19" s="47">
        <v>0</v>
      </c>
      <c r="K19" s="47">
        <v>0</v>
      </c>
      <c r="L19" s="47">
        <f t="shared" si="2"/>
        <v>0</v>
      </c>
      <c r="M19" s="47" t="str">
        <f t="shared" si="3"/>
        <v xml:space="preserve">              -</v>
      </c>
      <c r="N19" s="48"/>
      <c r="O19" s="47">
        <f t="shared" si="4"/>
        <v>56.390868666666655</v>
      </c>
      <c r="P19" s="47">
        <f t="shared" si="4"/>
        <v>53.487083509999984</v>
      </c>
      <c r="Q19" s="47">
        <f t="shared" si="5"/>
        <v>-2.9037851566666717</v>
      </c>
      <c r="R19" s="47">
        <f t="shared" si="6"/>
        <v>-5.1493889442124079</v>
      </c>
      <c r="S19" s="49"/>
      <c r="T19" s="50"/>
      <c r="U19" s="51"/>
      <c r="V19" s="26" t="s">
        <v>44</v>
      </c>
      <c r="W19" s="26"/>
      <c r="X19" s="47">
        <f>[14]NYCT!S27+[14]LIRR!S15+[14]MNR!X18+'[14]B&amp;T '!X15+'[14]MTA Bus'!V15+[14]MTAHQ!Y17+[14]MTAHQ!Y18+[14]SIR!Q15+[14]FMTAC!V14+[14]FMTAC!V15+'[14]MTA CC'!V16</f>
        <v>56.390868666666655</v>
      </c>
      <c r="Y19" s="47">
        <f>[14]NYCT!T27+[14]LIRR!T15+[14]MNR!Y18+'[14]B&amp;T '!Y15+'[14]MTA Bus'!W15+[14]MTAHQ!Z17+[14]MTAHQ!Z18+[14]SIR!R15+[14]FMTAC!W14+[14]FMTAC!W15+'[14]MTA CC'!W16</f>
        <v>53.487083509999984</v>
      </c>
      <c r="Z19" s="47">
        <f t="shared" si="7"/>
        <v>-2.9037851566666717</v>
      </c>
      <c r="AA19" s="47">
        <f t="shared" si="8"/>
        <v>-5.1493889442124079</v>
      </c>
      <c r="AB19" s="48"/>
      <c r="AC19" s="47">
        <f t="shared" si="9"/>
        <v>0</v>
      </c>
      <c r="AD19" s="47">
        <f t="shared" si="9"/>
        <v>0</v>
      </c>
      <c r="AE19" s="47">
        <f t="shared" si="10"/>
        <v>0</v>
      </c>
      <c r="AF19" s="47" t="str">
        <f t="shared" si="11"/>
        <v xml:space="preserve">              -</v>
      </c>
      <c r="AG19" s="48"/>
      <c r="AH19" s="47">
        <f t="shared" si="12"/>
        <v>56.390868666666655</v>
      </c>
      <c r="AI19" s="47">
        <f t="shared" si="12"/>
        <v>53.487083509999984</v>
      </c>
      <c r="AJ19" s="47">
        <f t="shared" si="13"/>
        <v>-2.9037851566666717</v>
      </c>
      <c r="AK19" s="47">
        <f t="shared" si="14"/>
        <v>-5.1493889442124079</v>
      </c>
      <c r="AL19" s="52"/>
      <c r="BN19" s="53" t="e">
        <f>CONCATENATE("February Financial Plan"," - ",FYxxxx,"  Adopted Budget")</f>
        <v>#REF!</v>
      </c>
      <c r="BO19" s="32"/>
      <c r="BP19" s="32"/>
      <c r="BQ19" s="32"/>
      <c r="BR19" s="32"/>
      <c r="BS19" s="34"/>
      <c r="BT19" s="8">
        <v>48453701.769999996</v>
      </c>
      <c r="BU19" s="8">
        <v>44880804.68</v>
      </c>
    </row>
    <row r="20" spans="1:73" ht="15.75" thickBot="1">
      <c r="A20" s="8" t="s">
        <v>45</v>
      </c>
      <c r="B20" s="54"/>
      <c r="C20" s="26" t="s">
        <v>46</v>
      </c>
      <c r="D20" s="26"/>
      <c r="E20" s="47">
        <f>[14]NYCT!C28+[14]LIRR!C16+[14]MNR!E23+'[14]B&amp;T '!E16+'[14]MTA Bus'!E16+[14]MTAHQ!F19+[14]SIR!B16+[14]FMTAC!E16+'[14]MTA CC'!E17</f>
        <v>0</v>
      </c>
      <c r="F20" s="47">
        <f>[14]NYCT!D28+[14]LIRR!D16+[14]MNR!F23+'[14]B&amp;T '!F16+'[14]MTA Bus'!F16+[14]MTAHQ!G19+[14]SIR!C16+[14]FMTAC!F16+'[14]MTA CC'!F17</f>
        <v>0</v>
      </c>
      <c r="G20" s="47">
        <f t="shared" si="0"/>
        <v>0</v>
      </c>
      <c r="H20" s="47" t="str">
        <f t="shared" si="1"/>
        <v xml:space="preserve">              -</v>
      </c>
      <c r="I20" s="48"/>
      <c r="J20" s="47">
        <f>[14]NYCT!H28+[14]LIRR!H16+[14]MNR!J23+'[14]B&amp;T '!J16+'[14]MTA Bus'!J16+[14]MTAHQ!K19+[14]SIR!G16+'[14]MTA CC'!J17</f>
        <v>134.57055215901624</v>
      </c>
      <c r="K20" s="47">
        <f>[14]NYCT!I28+[14]LIRR!I16+[14]MNR!K23+'[14]B&amp;T '!K16+'[14]MTA Bus'!K16+[14]MTAHQ!L19+[14]SIR!H16+'[14]MTA CC'!K17</f>
        <v>116.4144031199996</v>
      </c>
      <c r="L20" s="47">
        <f t="shared" si="2"/>
        <v>-18.15614903901664</v>
      </c>
      <c r="M20" s="47">
        <f t="shared" si="3"/>
        <v>-13.491918363805404</v>
      </c>
      <c r="N20" s="48"/>
      <c r="O20" s="47">
        <f t="shared" si="4"/>
        <v>134.57055215901624</v>
      </c>
      <c r="P20" s="47">
        <f t="shared" si="4"/>
        <v>116.4144031199996</v>
      </c>
      <c r="Q20" s="47">
        <f t="shared" si="5"/>
        <v>-18.15614903901664</v>
      </c>
      <c r="R20" s="47">
        <f t="shared" si="6"/>
        <v>-13.491918363805404</v>
      </c>
      <c r="S20" s="49"/>
      <c r="T20" s="50"/>
      <c r="U20" s="51"/>
      <c r="V20" s="26" t="s">
        <v>46</v>
      </c>
      <c r="W20" s="26"/>
      <c r="X20" s="47">
        <f>[14]NYCT!S28+[14]LIRR!S16+[14]MNR!E23+'[14]B&amp;T '!X16+'[14]MTA Bus'!V16+[14]MTAHQ!Y19+[14]SIR!Q16+[14]FMTAC!V16+'[14]MTA CC'!V17</f>
        <v>0</v>
      </c>
      <c r="Y20" s="47">
        <f>[14]NYCT!T28+[14]LIRR!T16+[14]MNR!F23+'[14]B&amp;T '!Y16+'[14]MTA Bus'!W16+[14]MTAHQ!Z19+[14]SIR!R16+[14]FMTAC!W16+'[14]MTA CC'!W17</f>
        <v>0</v>
      </c>
      <c r="Z20" s="47">
        <f t="shared" si="7"/>
        <v>0</v>
      </c>
      <c r="AA20" s="47" t="str">
        <f t="shared" si="8"/>
        <v xml:space="preserve">              -</v>
      </c>
      <c r="AB20" s="48"/>
      <c r="AC20" s="47">
        <f>[14]NYCT!X28+[14]LIRR!X16+[14]MNR!AC23+'[14]B&amp;T '!AC16+'[14]MTA Bus'!AA16+[14]MTAHQ!AD19+[14]SIR!V16+[14]FMTAC!AA16+'[14]MTA CC'!AA17</f>
        <v>134.57055215901624</v>
      </c>
      <c r="AD20" s="47">
        <f>[14]NYCT!Y28+[14]LIRR!Y16+[14]MNR!AD23+'[14]B&amp;T '!AD16+'[14]MTA Bus'!AB16+[14]MTAHQ!AE19+[14]SIR!W16+[14]FMTAC!AB16+'[14]MTA CC'!AB17</f>
        <v>116.4144031199996</v>
      </c>
      <c r="AE20" s="47">
        <f t="shared" si="10"/>
        <v>-18.15614903901664</v>
      </c>
      <c r="AF20" s="47">
        <f t="shared" si="11"/>
        <v>-13.491918363805404</v>
      </c>
      <c r="AG20" s="48"/>
      <c r="AH20" s="47">
        <f t="shared" si="12"/>
        <v>134.57055215901624</v>
      </c>
      <c r="AI20" s="47">
        <f t="shared" si="12"/>
        <v>116.4144031199996</v>
      </c>
      <c r="AJ20" s="47">
        <f t="shared" si="13"/>
        <v>-18.15614903901664</v>
      </c>
      <c r="AK20" s="47">
        <f t="shared" si="14"/>
        <v>-13.491918363805404</v>
      </c>
      <c r="AL20" s="60"/>
      <c r="BN20" s="53"/>
      <c r="BO20" s="32"/>
      <c r="BP20" s="32"/>
      <c r="BQ20" s="32"/>
      <c r="BR20" s="32"/>
      <c r="BS20" s="34"/>
      <c r="BT20" s="8">
        <v>122497340.86499999</v>
      </c>
      <c r="BU20" s="8">
        <v>107425645.45</v>
      </c>
    </row>
    <row r="21" spans="1:73" s="61" customFormat="1" ht="15">
      <c r="B21" s="54"/>
      <c r="C21" s="35" t="s">
        <v>47</v>
      </c>
      <c r="D21" s="35"/>
      <c r="E21" s="62">
        <f>SUM(E15:E20)</f>
        <v>663.2245103302937</v>
      </c>
      <c r="F21" s="62">
        <f>SUM(F15:F20)</f>
        <v>646.87108025999999</v>
      </c>
      <c r="G21" s="62">
        <f>+F21-E21</f>
        <v>-16.353430070293712</v>
      </c>
      <c r="H21" s="63">
        <f t="shared" si="1"/>
        <v>-2.4657457339973017</v>
      </c>
      <c r="I21" s="64"/>
      <c r="J21" s="62">
        <f>SUM(J15:J20)</f>
        <v>134.57055215901624</v>
      </c>
      <c r="K21" s="62">
        <f>SUM(K15:K20)</f>
        <v>116.4144031199996</v>
      </c>
      <c r="L21" s="62">
        <f>+K21-J21</f>
        <v>-18.15614903901664</v>
      </c>
      <c r="M21" s="63">
        <f t="shared" si="3"/>
        <v>-13.491918363805404</v>
      </c>
      <c r="N21" s="64"/>
      <c r="O21" s="62">
        <f t="shared" si="4"/>
        <v>797.79506248930988</v>
      </c>
      <c r="P21" s="62">
        <f t="shared" si="4"/>
        <v>763.28548337999962</v>
      </c>
      <c r="Q21" s="62">
        <f>+P21-O21</f>
        <v>-34.509579109310266</v>
      </c>
      <c r="R21" s="63">
        <f t="shared" si="6"/>
        <v>-4.3256195396386872</v>
      </c>
      <c r="S21" s="65"/>
      <c r="T21" s="50"/>
      <c r="U21" s="51"/>
      <c r="V21" s="35" t="s">
        <v>47</v>
      </c>
      <c r="W21" s="35"/>
      <c r="X21" s="62">
        <f>SUM(X15:X20)</f>
        <v>663.2245103302937</v>
      </c>
      <c r="Y21" s="62">
        <f>SUM(Y15:Y20)</f>
        <v>646.87108025999999</v>
      </c>
      <c r="Z21" s="62">
        <f>+Y21-X21</f>
        <v>-16.353430070293712</v>
      </c>
      <c r="AA21" s="63">
        <f t="shared" si="8"/>
        <v>-2.4657457339973017</v>
      </c>
      <c r="AB21" s="64"/>
      <c r="AC21" s="62">
        <f>SUM(AC15:AC20)</f>
        <v>134.57055215901624</v>
      </c>
      <c r="AD21" s="62">
        <f>SUM(AD15:AD20)</f>
        <v>116.4144031199996</v>
      </c>
      <c r="AE21" s="62">
        <f t="shared" si="10"/>
        <v>-18.15614903901664</v>
      </c>
      <c r="AF21" s="63">
        <f t="shared" si="11"/>
        <v>-13.491918363805404</v>
      </c>
      <c r="AG21" s="64"/>
      <c r="AH21" s="62">
        <f t="shared" si="12"/>
        <v>797.79506248930988</v>
      </c>
      <c r="AI21" s="62">
        <f t="shared" si="12"/>
        <v>763.28548337999962</v>
      </c>
      <c r="AJ21" s="62">
        <f>Z21+AE21</f>
        <v>-34.509579109310351</v>
      </c>
      <c r="AK21" s="63">
        <f t="shared" si="14"/>
        <v>-4.3256195396386987</v>
      </c>
      <c r="AL21" s="60"/>
      <c r="BN21" s="55" t="s">
        <v>48</v>
      </c>
      <c r="BO21" s="66"/>
      <c r="BP21" s="66"/>
      <c r="BQ21" s="66"/>
      <c r="BR21" s="66"/>
      <c r="BS21" s="67"/>
    </row>
    <row r="22" spans="1:73" s="68" customFormat="1" ht="12.75" customHeight="1">
      <c r="B22" s="69"/>
      <c r="C22" s="70" t="s">
        <v>49</v>
      </c>
      <c r="D22" s="71"/>
      <c r="E22" s="72">
        <f>[14]NYCT!C29+[14]LIRR!C17+[14]MNR!E24+'[14]B&amp;T '!E18-'[14]B&amp;T '!E17+'[14]MTA Bus'!E17+[14]MTAHQ!F20+[14]SIR!B17+[14]FMTAC!E17+'[14]MTA CC'!E18</f>
        <v>663.2245103302937</v>
      </c>
      <c r="F22" s="72">
        <f>[14]NYCT!D29+[14]LIRR!D17+[14]MNR!F24+'[14]B&amp;T '!F18-'[14]B&amp;T '!F17+'[14]MTA Bus'!F17+[14]MTAHQ!G20+[14]SIR!C17+[14]FMTAC!F17+'[14]MTA CC'!F18</f>
        <v>646.8710802600001</v>
      </c>
      <c r="G22" s="73"/>
      <c r="H22" s="74"/>
      <c r="I22" s="75"/>
      <c r="J22" s="72">
        <f>[14]NYCT!H29+[14]LIRR!H17+[14]MNR!J24+'[14]B&amp;T '!J18-'[14]B&amp;T '!J17+'[14]MTA Bus'!J17+[14]MTAHQ!K20+[14]SIR!G17+[14]FMTAC!J17+'[14]MTA CC'!J18</f>
        <v>134.57055215901624</v>
      </c>
      <c r="K22" s="72">
        <f>[14]NYCT!I29+[14]LIRR!I17+[14]MNR!K24+'[14]B&amp;T '!K18-'[14]B&amp;T '!K17+'[14]MTA Bus'!K17+[14]MTAHQ!L20+[14]SIR!H17+[14]FMTAC!K17+'[14]MTA CC'!K18</f>
        <v>116.4144031199996</v>
      </c>
      <c r="L22" s="73"/>
      <c r="M22" s="74"/>
      <c r="N22" s="75"/>
      <c r="O22" s="73"/>
      <c r="P22" s="73"/>
      <c r="Q22" s="73"/>
      <c r="R22" s="74"/>
      <c r="S22" s="76"/>
      <c r="T22" s="77"/>
      <c r="U22" s="78"/>
      <c r="V22" s="70" t="s">
        <v>49</v>
      </c>
      <c r="W22" s="71"/>
      <c r="X22" s="72">
        <f>[14]NYCT!S29+[14]LIRR!S17+[14]MNR!X24+'[14]B&amp;T '!X18+'[14]MTA Bus'!V17+[14]MTAHQ!Y20+[14]SIR!Q17+[14]FMTAC!V17+'[14]MTA CC'!V18</f>
        <v>663.26007133029373</v>
      </c>
      <c r="Y22" s="72">
        <f>[14]NYCT!T29+[14]LIRR!T17+[14]MNR!Y24+'[14]B&amp;T '!Y18+'[14]MTA Bus'!W17+[14]MTAHQ!Z20+[14]SIR!R17+[14]FMTAC!W17+'[14]MTA CC'!W18</f>
        <v>646.9000802600001</v>
      </c>
      <c r="Z22" s="73"/>
      <c r="AA22" s="74"/>
      <c r="AB22" s="75"/>
      <c r="AC22" s="72">
        <f>[14]NYCT!X29+[14]LIRR!X17+[14]MNR!AC24+'[14]B&amp;T '!AC18+'[14]MTA Bus'!AA17+[14]MTAHQ!AD20+[14]SIR!V17+[14]FMTAC!AA17+'[14]MTA CC'!AA18</f>
        <v>134.57055215901624</v>
      </c>
      <c r="AD22" s="72">
        <f>[14]NYCT!Y29+[14]LIRR!Y17+[14]MNR!AD24+'[14]B&amp;T '!AD18+'[14]MTA Bus'!AB17+[14]MTAHQ!AE20+[14]SIR!W17+[14]FMTAC!AB17+'[14]MTA CC'!AB18</f>
        <v>116.4144031199996</v>
      </c>
      <c r="AE22" s="73"/>
      <c r="AF22" s="74"/>
      <c r="AG22" s="75"/>
      <c r="AH22" s="73"/>
      <c r="AI22" s="73"/>
      <c r="AJ22" s="73"/>
      <c r="AK22" s="74"/>
      <c r="AL22" s="79"/>
      <c r="BN22" s="80" t="s">
        <v>50</v>
      </c>
      <c r="BO22" s="81"/>
      <c r="BP22" s="81"/>
      <c r="BQ22" s="81"/>
      <c r="BR22" s="81"/>
      <c r="BS22" s="82"/>
    </row>
    <row r="23" spans="1:73" ht="15.75" thickBot="1">
      <c r="B23" s="54"/>
      <c r="C23" s="45" t="s">
        <v>51</v>
      </c>
      <c r="D23" s="26"/>
      <c r="E23" s="83"/>
      <c r="F23" s="83"/>
      <c r="G23" s="83"/>
      <c r="H23" s="47"/>
      <c r="I23" s="48"/>
      <c r="J23" s="83"/>
      <c r="K23" s="83"/>
      <c r="L23" s="83"/>
      <c r="M23" s="47"/>
      <c r="N23" s="48"/>
      <c r="O23" s="83"/>
      <c r="P23" s="83"/>
      <c r="Q23" s="83"/>
      <c r="R23" s="47"/>
      <c r="S23" s="65"/>
      <c r="T23" s="50"/>
      <c r="U23" s="51"/>
      <c r="V23" s="45" t="s">
        <v>51</v>
      </c>
      <c r="W23" s="26"/>
      <c r="X23" s="83"/>
      <c r="Y23" s="83"/>
      <c r="Z23" s="83"/>
      <c r="AA23" s="47"/>
      <c r="AB23" s="48"/>
      <c r="AC23" s="83"/>
      <c r="AD23" s="83"/>
      <c r="AE23" s="83"/>
      <c r="AF23" s="47"/>
      <c r="AG23" s="48"/>
      <c r="AH23" s="83"/>
      <c r="AI23" s="83"/>
      <c r="AJ23" s="83"/>
      <c r="AK23" s="47"/>
      <c r="AL23" s="60"/>
      <c r="BN23" s="84"/>
      <c r="BO23" s="85"/>
      <c r="BP23" s="85"/>
      <c r="BQ23" s="85"/>
      <c r="BR23" s="85"/>
      <c r="BS23" s="86"/>
    </row>
    <row r="24" spans="1:73" ht="15">
      <c r="B24" s="54"/>
      <c r="C24" s="45" t="s">
        <v>52</v>
      </c>
      <c r="D24" s="26"/>
      <c r="E24" s="83"/>
      <c r="F24" s="83"/>
      <c r="G24" s="83"/>
      <c r="H24" s="47"/>
      <c r="I24" s="48"/>
      <c r="J24" s="83"/>
      <c r="K24" s="83"/>
      <c r="L24" s="83"/>
      <c r="M24" s="47"/>
      <c r="N24" s="48"/>
      <c r="O24" s="83"/>
      <c r="P24" s="83"/>
      <c r="Q24" s="83"/>
      <c r="R24" s="47"/>
      <c r="S24" s="65"/>
      <c r="T24" s="50"/>
      <c r="U24" s="51"/>
      <c r="V24" s="45" t="s">
        <v>52</v>
      </c>
      <c r="W24" s="26"/>
      <c r="X24" s="83"/>
      <c r="Y24" s="83"/>
      <c r="Z24" s="83"/>
      <c r="AA24" s="47"/>
      <c r="AB24" s="48"/>
      <c r="AC24" s="83"/>
      <c r="AD24" s="83"/>
      <c r="AE24" s="83"/>
      <c r="AF24" s="47"/>
      <c r="AG24" s="48"/>
      <c r="AH24" s="83"/>
      <c r="AI24" s="83"/>
      <c r="AJ24" s="83"/>
      <c r="AK24" s="47"/>
      <c r="AL24" s="60"/>
    </row>
    <row r="25" spans="1:73" ht="12.75" customHeight="1">
      <c r="A25" s="8" t="s">
        <v>53</v>
      </c>
      <c r="B25" s="54"/>
      <c r="C25" s="26" t="s">
        <v>54</v>
      </c>
      <c r="D25" s="26"/>
      <c r="E25" s="46">
        <f>[14]NYCT!C33+[14]LIRR!C21+[14]MNR!E28+'[14]B&amp;T '!E22+'[14]MTA Bus'!E21+[14]MTAHQ!F24+[14]SIR!B21</f>
        <v>409.66180940648331</v>
      </c>
      <c r="F25" s="46">
        <f>[14]NYCT!D33+[14]LIRR!D21+[14]MNR!F28+'[14]B&amp;T '!F22+'[14]MTA Bus'!F21+[14]MTAHQ!G24+[14]SIR!C21</f>
        <v>409.23953818599995</v>
      </c>
      <c r="G25" s="46">
        <f t="shared" ref="G25:G32" si="15">E25-F25</f>
        <v>0.42227122048336696</v>
      </c>
      <c r="H25" s="47">
        <f t="shared" ref="H25:H32" si="16">IF(E25=0,"              -",IF(ABS(G25/E25)&gt;=1,"              *",IF(E25&gt;0,IF(ABS(G25*100/E25)&lt;0.0001, 0, G25*100/E25),IF(ABS(G25*100/E25)&lt;0.0001,0,-G25/E25*100))))</f>
        <v>0.10307800502447424</v>
      </c>
      <c r="I25" s="48"/>
      <c r="J25" s="46">
        <f>[14]NYCT!H33+[14]LIRR!H21+[14]MNR!J28+'[14]B&amp;T '!J22+'[14]MTA Bus'!J21+[14]MTAHQ!K24+[14]SIR!G21+[14]FMTAC!H19+'[14]MTA CC'!J22</f>
        <v>48.769412920967831</v>
      </c>
      <c r="K25" s="46">
        <f>[14]NYCT!I33+[14]LIRR!I21+[14]MNR!K28+'[14]B&amp;T '!K22+'[14]MTA Bus'!K21+[14]MTAHQ!L24+[14]SIR!H21+[14]FMTAC!I19+'[14]MTA CC'!K22</f>
        <v>41.831014983999772</v>
      </c>
      <c r="L25" s="46">
        <f t="shared" ref="L25:L32" si="17">J25-K25</f>
        <v>6.9383979369680588</v>
      </c>
      <c r="M25" s="47">
        <f t="shared" ref="M25:M32" si="18">IF(J25=0,"              -",IF(ABS(L25/J25)&gt;=1,"              *",IF(J25&gt;0,IF(ABS(L25*100/J25)&lt;0.0001, 0, L25*100/J25),IF(ABS(L25*100/J25)&lt;0.0001,0,-L25/J25*100))))</f>
        <v>14.226945787130802</v>
      </c>
      <c r="N25" s="48"/>
      <c r="O25" s="46">
        <f t="shared" ref="O25:P31" si="19">E25+J25</f>
        <v>458.43122232745117</v>
      </c>
      <c r="P25" s="46">
        <f t="shared" si="19"/>
        <v>451.0705531699997</v>
      </c>
      <c r="Q25" s="46">
        <f t="shared" ref="Q25:Q32" si="20">O25-P25</f>
        <v>7.3606691574514684</v>
      </c>
      <c r="R25" s="47">
        <f t="shared" ref="R25:R32" si="21">IF(O25=0,"              -",IF(ABS(Q25/O25)&gt;=1,"              *",IF(O25&gt;0,IF(ABS(Q25*100/O25)&lt;0.0001, 0, Q25*100/O25),IF(ABS(Q25*100/O25)&lt;0.0001,0,-Q25/O25*100))))</f>
        <v>1.6056212576624729</v>
      </c>
      <c r="S25" s="65"/>
      <c r="T25" s="50"/>
      <c r="U25" s="51"/>
      <c r="V25" s="26" t="s">
        <v>54</v>
      </c>
      <c r="W25" s="26"/>
      <c r="X25" s="46">
        <f>[14]NYCT!S33+[14]LIRR!S21+[14]MNR!X28+'[14]B&amp;T '!X22+'[14]MTA Bus'!V21+[14]MTAHQ!Y24+[14]SIR!Q21</f>
        <v>409.66180940648331</v>
      </c>
      <c r="Y25" s="46">
        <f>[14]NYCT!T33+[14]LIRR!T21+[14]MNR!Y28+'[14]B&amp;T '!Y22+'[14]MTA Bus'!W21+[14]MTAHQ!Z24+[14]SIR!R21</f>
        <v>409.23953818599995</v>
      </c>
      <c r="Z25" s="46">
        <f t="shared" ref="Z25:Z32" si="22">X25-Y25</f>
        <v>0.42227122048336696</v>
      </c>
      <c r="AA25" s="47">
        <f t="shared" ref="AA25:AA32" si="23">IF(X25=0,"              -",IF(ABS(Z25/X25)&gt;=1,"              *",IF(X25&gt;0,IF(ABS(Z25*100/X25)&lt;0.0001, 0, Z25*100/X25),IF(ABS(Z25*100/X25)&lt;0.0001,0,-Z25/X25*100))))</f>
        <v>0.10307800502447424</v>
      </c>
      <c r="AB25" s="48"/>
      <c r="AC25" s="46">
        <f>[14]NYCT!X33+[14]LIRR!X21+[14]MNR!AC28+'[14]B&amp;T '!AC22+'[14]MTA Bus'!AA21+[14]MTAHQ!AD24+[14]SIR!V21+[14]FMTAC!Y19+'[14]MTA CC'!AA22</f>
        <v>48.769412920967831</v>
      </c>
      <c r="AD25" s="46">
        <f>[14]NYCT!Y33+[14]LIRR!Y21+[14]MNR!AD28+'[14]B&amp;T '!AD22+'[14]MTA Bus'!AB21+[14]MTAHQ!AE24+[14]SIR!W21+[14]FMTAC!Z19+'[14]MTA CC'!AB22</f>
        <v>41.831014983999772</v>
      </c>
      <c r="AE25" s="46">
        <f>AC25-AD25</f>
        <v>6.9383979369680588</v>
      </c>
      <c r="AF25" s="47">
        <f t="shared" ref="AF25:AF32" si="24">IF(AC25=0,"              -",IF(ABS(AE25/AC25)&gt;=1,"              *",IF(AC25&gt;0,IF(ABS(AE25*100/AC25)&lt;0.0001, 0, AE25*100/AC25),IF(ABS(AE25*100/AC25)&lt;0.0001,0,-AE25/AC25*100))))</f>
        <v>14.226945787130802</v>
      </c>
      <c r="AG25" s="48"/>
      <c r="AH25" s="46">
        <f t="shared" ref="AH25:AJ31" si="25">X25+AC25</f>
        <v>458.43122232745117</v>
      </c>
      <c r="AI25" s="46">
        <f t="shared" si="25"/>
        <v>451.0705531699997</v>
      </c>
      <c r="AJ25" s="46">
        <f t="shared" si="25"/>
        <v>7.3606691574514258</v>
      </c>
      <c r="AK25" s="47">
        <f t="shared" ref="AK25:AK32" si="26">IF(AH25=0,"              -",IF(ABS(AJ25/AH25)&gt;=1,"              *",IF(AH25&gt;0,IF(ABS(AJ25*100/AH25)&lt;0.0001, 0, AJ25*100/AH25),IF(ABS(AJ25*100/AH25)&lt;0.0001,0,-AJ25/AH25*100))))</f>
        <v>1.6056212576624633</v>
      </c>
      <c r="AL25" s="60"/>
      <c r="BT25" s="8">
        <v>402273924.94599998</v>
      </c>
      <c r="BU25" s="8">
        <v>403719577.16000003</v>
      </c>
    </row>
    <row r="26" spans="1:73" ht="15">
      <c r="A26" s="8" t="s">
        <v>55</v>
      </c>
      <c r="B26" s="54"/>
      <c r="C26" s="26" t="s">
        <v>56</v>
      </c>
      <c r="D26" s="26"/>
      <c r="E26" s="47">
        <f>[14]NYCT!C34+[14]LIRR!C22+[14]MNR!E29+'[14]B&amp;T '!E23+'[14]MTA Bus'!E22+[14]MTAHQ!F25+[14]SIR!B22</f>
        <v>65.002388315680221</v>
      </c>
      <c r="F26" s="47">
        <f>[14]NYCT!D34+[14]LIRR!D22+[14]MNR!F29+'[14]B&amp;T '!F23+'[14]MTA Bus'!F22+[14]MTAHQ!G25+[14]SIR!C22</f>
        <v>68.084533388000011</v>
      </c>
      <c r="G26" s="47">
        <f t="shared" si="15"/>
        <v>-3.0821450723197898</v>
      </c>
      <c r="H26" s="47">
        <f t="shared" si="16"/>
        <v>-4.741587428067314</v>
      </c>
      <c r="I26" s="48"/>
      <c r="J26" s="47">
        <f>[14]NYCT!H34+[14]LIRR!H22+[14]MNR!J29+'[14]B&amp;T '!J23+'[14]MTA Bus'!J22+[14]MTAHQ!K25+[14]SIR!G22+[14]FMTAC!H20+'[14]MTA CC'!J23</f>
        <v>10.46219841298166</v>
      </c>
      <c r="K26" s="47">
        <f>[14]NYCT!I34+[14]LIRR!I22+[14]MNR!K29+'[14]B&amp;T '!K23+'[14]MTA Bus'!K22+[14]MTAHQ!L25+[14]SIR!H22+[14]FMTAC!I20+'[14]MTA CC'!K23</f>
        <v>12.112888922000002</v>
      </c>
      <c r="L26" s="47">
        <f t="shared" si="17"/>
        <v>-1.6506905090183412</v>
      </c>
      <c r="M26" s="47">
        <f t="shared" si="18"/>
        <v>-15.777663965635925</v>
      </c>
      <c r="N26" s="48"/>
      <c r="O26" s="47">
        <f t="shared" si="19"/>
        <v>75.464586728661885</v>
      </c>
      <c r="P26" s="47">
        <f t="shared" si="19"/>
        <v>80.197422310000007</v>
      </c>
      <c r="Q26" s="47">
        <f t="shared" si="20"/>
        <v>-4.7328355813381222</v>
      </c>
      <c r="R26" s="47">
        <f t="shared" si="21"/>
        <v>-6.2715980919041643</v>
      </c>
      <c r="S26" s="65"/>
      <c r="T26" s="50"/>
      <c r="U26" s="51"/>
      <c r="V26" s="26" t="s">
        <v>56</v>
      </c>
      <c r="W26" s="26"/>
      <c r="X26" s="47">
        <f>[14]NYCT!S34+[14]LIRR!S22+[14]MNR!X29+'[14]B&amp;T '!X23+'[14]MTA Bus'!V22+[14]MTAHQ!Y25+[14]SIR!Q22</f>
        <v>65.002388315680221</v>
      </c>
      <c r="Y26" s="47">
        <f>[14]NYCT!T34+[14]LIRR!T22+[14]MNR!Y29+'[14]B&amp;T '!Y23+'[14]MTA Bus'!W22+[14]MTAHQ!Z25+[14]SIR!R22</f>
        <v>68.084533388000011</v>
      </c>
      <c r="Z26" s="47">
        <f t="shared" si="22"/>
        <v>-3.0821450723197898</v>
      </c>
      <c r="AA26" s="47">
        <f t="shared" si="23"/>
        <v>-4.741587428067314</v>
      </c>
      <c r="AB26" s="48"/>
      <c r="AC26" s="47">
        <f>[14]NYCT!X34+[14]LIRR!X22+[14]MNR!AC29+'[14]B&amp;T '!AC23+'[14]MTA Bus'!AA22+[14]MTAHQ!AD25+[14]SIR!V22+[14]FMTAC!Y20+'[14]MTA CC'!AA23</f>
        <v>10.46219841298166</v>
      </c>
      <c r="AD26" s="47">
        <f>[14]NYCT!Y34+[14]LIRR!Y22+[14]MNR!AD29+'[14]B&amp;T '!AD23+'[14]MTA Bus'!AB22+[14]MTAHQ!AE25+[14]SIR!W22+[14]FMTAC!Z20+'[14]MTA CC'!AB23</f>
        <v>12.112888922000002</v>
      </c>
      <c r="AE26" s="47">
        <f t="shared" ref="AE26:AE32" si="27">AC26-AD26</f>
        <v>-1.6506905090183412</v>
      </c>
      <c r="AF26" s="47">
        <f t="shared" si="24"/>
        <v>-15.777663965635925</v>
      </c>
      <c r="AG26" s="48"/>
      <c r="AH26" s="47">
        <f t="shared" si="25"/>
        <v>75.464586728661885</v>
      </c>
      <c r="AI26" s="47">
        <f t="shared" si="25"/>
        <v>80.197422310000007</v>
      </c>
      <c r="AJ26" s="47">
        <f t="shared" si="25"/>
        <v>-4.7328355813381311</v>
      </c>
      <c r="AK26" s="47">
        <f t="shared" si="26"/>
        <v>-6.2715980919041767</v>
      </c>
      <c r="AL26" s="60"/>
      <c r="BT26" s="8">
        <v>44357051.626000002</v>
      </c>
      <c r="BU26" s="8">
        <v>47889684.920000002</v>
      </c>
    </row>
    <row r="27" spans="1:73" ht="15">
      <c r="A27" s="8" t="s">
        <v>57</v>
      </c>
      <c r="B27" s="54"/>
      <c r="C27" s="26" t="s">
        <v>58</v>
      </c>
      <c r="D27" s="26"/>
      <c r="E27" s="47">
        <f>[14]NYCT!C36+[14]LIRR!C23+[14]MNR!E30+'[14]B&amp;T '!E24+'[14]MTA Bus'!E23+[14]MTAHQ!F26+[14]SIR!B25</f>
        <v>96.409450781392465</v>
      </c>
      <c r="F27" s="47">
        <f>[14]NYCT!D36+[14]LIRR!D23+[14]MNR!F30+'[14]B&amp;T '!F24+'[14]MTA Bus'!F23+[14]MTAHQ!G26+[14]SIR!C25</f>
        <v>92.732627120000032</v>
      </c>
      <c r="G27" s="47">
        <f t="shared" si="15"/>
        <v>3.676823661392433</v>
      </c>
      <c r="H27" s="47">
        <f t="shared" si="16"/>
        <v>3.8137585388071513</v>
      </c>
      <c r="I27" s="48"/>
      <c r="J27" s="47">
        <f>[14]NYCT!H36+[14]LIRR!H23+[14]MNR!J30+'[14]B&amp;T '!J24+'[14]MTA Bus'!J23+[14]MTAHQ!K26+[14]SIR!G25+[14]FMTAC!J23+'[14]MTA CC'!J24</f>
        <v>4.4499653499283678</v>
      </c>
      <c r="K27" s="47">
        <f>[14]NYCT!I36+[14]LIRR!I23+[14]MNR!K30+'[14]B&amp;T '!K24+'[14]MTA Bus'!K23+[14]MTAHQ!L26+[14]SIR!H25+[14]FMTAC!K23+'[14]MTA CC'!K24</f>
        <v>5.1287793499999834</v>
      </c>
      <c r="L27" s="47">
        <f t="shared" si="17"/>
        <v>-0.67881400007161563</v>
      </c>
      <c r="M27" s="47">
        <f t="shared" si="18"/>
        <v>-15.254365971243859</v>
      </c>
      <c r="N27" s="48"/>
      <c r="O27" s="47">
        <f t="shared" si="19"/>
        <v>100.85941613132083</v>
      </c>
      <c r="P27" s="47">
        <f t="shared" si="19"/>
        <v>97.86140647000002</v>
      </c>
      <c r="Q27" s="47">
        <f t="shared" si="20"/>
        <v>2.9980096613208076</v>
      </c>
      <c r="R27" s="47">
        <f t="shared" si="21"/>
        <v>2.9724638276879807</v>
      </c>
      <c r="S27" s="65"/>
      <c r="T27" s="50"/>
      <c r="U27" s="51"/>
      <c r="V27" s="26" t="s">
        <v>58</v>
      </c>
      <c r="W27" s="26"/>
      <c r="X27" s="47">
        <f>[14]NYCT!S36+[14]LIRR!S23+[14]MNR!X30+'[14]B&amp;T '!X24+'[14]MTA Bus'!V23+[14]MTAHQ!Y26+[14]SIR!Q25</f>
        <v>96.409450781392465</v>
      </c>
      <c r="Y27" s="47">
        <f>[14]NYCT!T36+[14]LIRR!T23+[14]MNR!Y30+'[14]B&amp;T '!Y24+'[14]MTA Bus'!W23+[14]MTAHQ!Z26+[14]SIR!R25</f>
        <v>92.732627120000032</v>
      </c>
      <c r="Z27" s="47">
        <f t="shared" si="22"/>
        <v>3.676823661392433</v>
      </c>
      <c r="AA27" s="47">
        <f t="shared" si="23"/>
        <v>3.8137585388071513</v>
      </c>
      <c r="AB27" s="48"/>
      <c r="AC27" s="47">
        <f>[14]NYCT!X36+[14]LIRR!X23+[14]MNR!AC30+'[14]B&amp;T '!AC24+'[14]MTA Bus'!AA23+[14]MTAHQ!AD26+[14]SIR!V25+'[14]MTA CC'!AA24</f>
        <v>4.4499653499283678</v>
      </c>
      <c r="AD27" s="47">
        <f>[14]NYCT!Y36+[14]LIRR!Y23+[14]MNR!AD30+'[14]B&amp;T '!AD24+'[14]MTA Bus'!AB23+[14]MTAHQ!AE26+[14]SIR!W25+'[14]MTA CC'!AB24</f>
        <v>5.1287793499999834</v>
      </c>
      <c r="AE27" s="47">
        <f t="shared" si="27"/>
        <v>-0.67881400007161563</v>
      </c>
      <c r="AF27" s="47">
        <f t="shared" si="24"/>
        <v>-15.254365971243859</v>
      </c>
      <c r="AG27" s="48"/>
      <c r="AH27" s="47">
        <f t="shared" si="25"/>
        <v>100.85941613132083</v>
      </c>
      <c r="AI27" s="47">
        <f t="shared" si="25"/>
        <v>97.86140647000002</v>
      </c>
      <c r="AJ27" s="47">
        <f t="shared" si="25"/>
        <v>2.9980096613208174</v>
      </c>
      <c r="AK27" s="47">
        <f t="shared" si="26"/>
        <v>2.97246382768799</v>
      </c>
      <c r="AL27" s="60"/>
      <c r="BT27" s="8">
        <v>66382381.192000002</v>
      </c>
      <c r="BU27" s="8">
        <v>67979635.450000003</v>
      </c>
    </row>
    <row r="28" spans="1:73" ht="15">
      <c r="A28" s="8" t="s">
        <v>59</v>
      </c>
      <c r="B28" s="54"/>
      <c r="C28" s="26" t="s">
        <v>60</v>
      </c>
      <c r="D28" s="26"/>
      <c r="E28" s="47">
        <f>[14]NYCT!C37+[14]LIRR!C24+[14]MNR!E31+'[14]B&amp;T '!E25+'[14]MTA Bus'!E24+[14]MTAHQ!F27+[14]SIR!B26</f>
        <v>47.100603576666678</v>
      </c>
      <c r="F28" s="47">
        <f>[14]NYCT!D37+[14]LIRR!D24+[14]MNR!F31+'[14]B&amp;T '!F25+'[14]MTA Bus'!F24+[14]MTAHQ!G27+[14]SIR!C26</f>
        <v>44.915742700000003</v>
      </c>
      <c r="G28" s="47">
        <f>E28-F28</f>
        <v>2.1848608766666757</v>
      </c>
      <c r="H28" s="47">
        <f>IF(E28=0,"              -",IF(ABS(G28/E28)&gt;=1,"              *",IF(E28&gt;0,IF(ABS(G28*100/E28)&lt;0.0001, 0, G28*100/E28),IF(ABS(G28*100/E28)&lt;0.0001,0,-G28/E28*100))))</f>
        <v>4.6387109946698031</v>
      </c>
      <c r="I28" s="48"/>
      <c r="J28" s="47">
        <f>[14]NYCT!H37+[14]LIRR!H24+[14]MNR!J31+'[14]B&amp;T '!J25+'[14]MTA Bus'!J24+[14]MTAHQ!K27+[14]SIR!G26+[14]FMTAC!J24</f>
        <v>0.76100000000000001</v>
      </c>
      <c r="K28" s="47">
        <f>[14]NYCT!I37+[14]LIRR!I24+[14]MNR!K31+'[14]B&amp;T '!K25+'[14]MTA Bus'!K24+[14]MTAHQ!L27+[14]SIR!H26+[14]FMTAC!K24</f>
        <v>0.72699999999999998</v>
      </c>
      <c r="L28" s="47">
        <f>J28-K28</f>
        <v>3.400000000000003E-2</v>
      </c>
      <c r="M28" s="47">
        <f>IF(J28=0,"              -",IF(ABS(L28/J28)&gt;=1,"              *",IF(J28&gt;0,IF(ABS(L28*100/J28)&lt;0.0001, 0, L28*100/J28),IF(ABS(L28*100/J28)&lt;0.0001,0,-L28/J28*100))))</f>
        <v>4.4678055190538801</v>
      </c>
      <c r="N28" s="48"/>
      <c r="O28" s="47">
        <f>E28+J28</f>
        <v>47.861603576666681</v>
      </c>
      <c r="P28" s="47">
        <f>F28+K28</f>
        <v>45.642742699999999</v>
      </c>
      <c r="Q28" s="47">
        <f>O28-P28</f>
        <v>2.2188608766666817</v>
      </c>
      <c r="R28" s="47">
        <f>IF(O28=0,"              -",IF(ABS(Q28/O28)&gt;=1,"              *",IF(O28&gt;0,IF(ABS(Q28*100/O28)&lt;0.0001, 0, Q28*100/O28),IF(ABS(Q28*100/O28)&lt;0.0001,0,-Q28/O28*100))))</f>
        <v>4.6359935958109286</v>
      </c>
      <c r="S28" s="65"/>
      <c r="T28" s="50"/>
      <c r="U28" s="51"/>
      <c r="V28" s="26" t="str">
        <f>C28</f>
        <v>OPEB Current Payment</v>
      </c>
      <c r="W28" s="26"/>
      <c r="X28" s="47">
        <f>[14]NYCT!S37+[14]LIRR!S24+[14]MNR!X31+'[14]B&amp;T '!X25+'[14]MTA Bus'!V24+[14]MTAHQ!Y27+[14]SIR!Q26</f>
        <v>47.100603576666678</v>
      </c>
      <c r="Y28" s="47">
        <f>[14]NYCT!T37+[14]LIRR!T24+[14]MNR!Y31+'[14]B&amp;T '!Y25+'[14]MTA Bus'!W24+[14]MTAHQ!Z27+[14]SIR!R26</f>
        <v>44.915742700000003</v>
      </c>
      <c r="Z28" s="47">
        <f>X28-Y28</f>
        <v>2.1848608766666757</v>
      </c>
      <c r="AA28" s="47">
        <f>IF(X28=0,"              -",IF(ABS(Z28/X28)&gt;=1,"              *",IF(X28&gt;0,IF(ABS(Z28*100/X28)&lt;0.0001, 0, Z28*100/X28),IF(ABS(Z28*100/X28)&lt;0.0001,0,-Z28/X28*100))))</f>
        <v>4.6387109946698031</v>
      </c>
      <c r="AB28" s="48"/>
      <c r="AC28" s="47">
        <f>[14]NYCT!X37+[14]LIRR!X24+[14]MNR!AC31+'[14]B&amp;T '!AC25+'[14]MTA Bus'!AA24+[14]MTAHQ!AD27+[14]SIR!V26+[14]FMTAC!AA24</f>
        <v>0.76100000000000001</v>
      </c>
      <c r="AD28" s="47">
        <f>[14]NYCT!Y37+[14]LIRR!Y24+[14]MNR!AD31+'[14]B&amp;T '!AD25+'[14]MTA Bus'!AB24+[14]MTAHQ!AE27+[14]SIR!W26+[14]FMTAC!AB24</f>
        <v>0.72699999999999998</v>
      </c>
      <c r="AE28" s="47">
        <f>AC28-AD28</f>
        <v>3.400000000000003E-2</v>
      </c>
      <c r="AF28" s="47">
        <f>IF(AC28=0,"              -",IF(ABS(AE28/AC28)&gt;=1,"              *",IF(AC28&gt;0,IF(ABS(AE28*100/AC28)&lt;0.0001, 0, AE28*100/AC28),IF(ABS(AE28*100/AC28)&lt;0.0001,0,-AE28/AC28*100))))</f>
        <v>4.4678055190538801</v>
      </c>
      <c r="AG28" s="48"/>
      <c r="AH28" s="47">
        <f>X28+AC28</f>
        <v>47.861603576666681</v>
      </c>
      <c r="AI28" s="47">
        <f>Y28+AD28</f>
        <v>45.642742699999999</v>
      </c>
      <c r="AJ28" s="47">
        <f>Z28+AE28</f>
        <v>2.2188608766666755</v>
      </c>
      <c r="AK28" s="47">
        <f>IF(AH28=0,"              -",IF(ABS(AJ28/AH28)&gt;=1,"              *",IF(AH28&gt;0,IF(ABS(AJ28*100/AH28)&lt;0.0001, 0, AJ28*100/AH28),IF(ABS(AJ28*100/AH28)&lt;0.0001,0,-AJ28/AH28*100))))</f>
        <v>4.6359935958109153</v>
      </c>
      <c r="AL28" s="60"/>
      <c r="BT28" s="8">
        <v>30429365.324999999</v>
      </c>
      <c r="BU28" s="8">
        <v>28085285.440000001</v>
      </c>
    </row>
    <row r="29" spans="1:73" ht="15">
      <c r="A29" s="8" t="s">
        <v>61</v>
      </c>
      <c r="B29" s="54"/>
      <c r="C29" s="26" t="s">
        <v>62</v>
      </c>
      <c r="D29" s="26"/>
      <c r="E29" s="47">
        <f>[14]NYCT!C38+[14]LIRR!C25+[14]MNR!E32+'[14]B&amp;T '!E26+'[14]MTA Bus'!E25+[14]MTAHQ!F28+[14]SIR!B27</f>
        <v>49.810417485720137</v>
      </c>
      <c r="F29" s="47">
        <f>[14]NYCT!D38+[14]LIRR!D25+[14]MNR!F32+'[14]B&amp;T '!F26+'[14]MTA Bus'!F25+[14]MTAHQ!G28+[14]SIR!C27</f>
        <v>45.693423969999998</v>
      </c>
      <c r="G29" s="47">
        <f t="shared" si="15"/>
        <v>4.1169935157201394</v>
      </c>
      <c r="H29" s="47">
        <f t="shared" si="16"/>
        <v>8.2653262581073861</v>
      </c>
      <c r="I29" s="48"/>
      <c r="J29" s="47">
        <f>[14]NYCT!H38+[14]LIRR!H25+[14]MNR!J32+'[14]B&amp;T '!J26+'[14]MTA Bus'!J25+[14]MTAHQ!K28+[14]SIR!G27+[14]FMTAC!J25+'[14]MTA CC'!J25</f>
        <v>3.6519699165346666</v>
      </c>
      <c r="K29" s="47">
        <f>[14]NYCT!I38+[14]LIRR!I25+[14]MNR!K32+'[14]B&amp;T '!K26+'[14]MTA Bus'!K25+[14]MTAHQ!L28+[14]SIR!H27+[14]FMTAC!K25+'[14]MTA CC'!K25</f>
        <v>3.7991426499999972</v>
      </c>
      <c r="L29" s="47">
        <f t="shared" si="17"/>
        <v>-0.14717273346533055</v>
      </c>
      <c r="M29" s="47">
        <f t="shared" si="18"/>
        <v>-4.0299547046921438</v>
      </c>
      <c r="N29" s="48"/>
      <c r="O29" s="47">
        <f t="shared" si="19"/>
        <v>53.462387402254805</v>
      </c>
      <c r="P29" s="47">
        <f t="shared" si="19"/>
        <v>49.492566619999998</v>
      </c>
      <c r="Q29" s="47">
        <f t="shared" si="20"/>
        <v>3.9698207822548071</v>
      </c>
      <c r="R29" s="47">
        <f t="shared" si="21"/>
        <v>7.4254461410142287</v>
      </c>
      <c r="S29" s="65"/>
      <c r="T29" s="50"/>
      <c r="U29" s="51"/>
      <c r="V29" s="26" t="s">
        <v>62</v>
      </c>
      <c r="W29" s="26"/>
      <c r="X29" s="47">
        <f>[14]NYCT!S38+[14]LIRR!S25+[14]MNR!X32+'[14]B&amp;T '!X26+'[14]MTA Bus'!V25+[14]MTAHQ!Y28+[14]SIR!Q27</f>
        <v>49.810417485720137</v>
      </c>
      <c r="Y29" s="47">
        <f>[14]NYCT!T38+[14]LIRR!T25+[14]MNR!Y32+'[14]B&amp;T '!Y26+'[14]MTA Bus'!W25+[14]MTAHQ!Z28+[14]SIR!R27</f>
        <v>45.693423969999998</v>
      </c>
      <c r="Z29" s="47">
        <f t="shared" si="22"/>
        <v>4.1169935157201394</v>
      </c>
      <c r="AA29" s="47">
        <f t="shared" si="23"/>
        <v>8.2653262581073861</v>
      </c>
      <c r="AB29" s="48"/>
      <c r="AC29" s="47">
        <f>[14]NYCT!X38+[14]LIRR!X25+[14]MNR!AC32+'[14]B&amp;T '!AC26+'[14]MTA Bus'!AA25+[14]MTAHQ!AD28+[14]SIR!V27+'[14]MTA CC'!AA25</f>
        <v>3.6519699165346666</v>
      </c>
      <c r="AD29" s="47">
        <f>[14]NYCT!Y38+[14]LIRR!Y25+[14]MNR!AD32+'[14]B&amp;T '!AD26+'[14]MTA Bus'!AB25+[14]MTAHQ!AE28+[14]SIR!W27+'[14]MTA CC'!AB25</f>
        <v>3.7991426499999972</v>
      </c>
      <c r="AE29" s="47">
        <f t="shared" si="27"/>
        <v>-0.14717273346533055</v>
      </c>
      <c r="AF29" s="47">
        <f t="shared" si="24"/>
        <v>-4.0299547046921438</v>
      </c>
      <c r="AG29" s="48"/>
      <c r="AH29" s="47">
        <f t="shared" si="25"/>
        <v>53.462387402254805</v>
      </c>
      <c r="AI29" s="47">
        <f t="shared" si="25"/>
        <v>49.492566619999998</v>
      </c>
      <c r="AJ29" s="47">
        <f t="shared" si="25"/>
        <v>3.9698207822548088</v>
      </c>
      <c r="AK29" s="47">
        <f t="shared" si="26"/>
        <v>7.4254461410142332</v>
      </c>
      <c r="AL29" s="60"/>
      <c r="BT29" s="8">
        <v>41355148.733000003</v>
      </c>
      <c r="BU29" s="8">
        <v>40978897.490000002</v>
      </c>
    </row>
    <row r="30" spans="1:73" ht="15">
      <c r="A30" s="8" t="s">
        <v>63</v>
      </c>
      <c r="B30" s="54"/>
      <c r="C30" s="26" t="s">
        <v>64</v>
      </c>
      <c r="D30" s="26"/>
      <c r="E30" s="47">
        <f>[14]NYCT!C39+[14]LIRR!C26+[14]MNR!E33+'[14]B&amp;T '!E27+'[14]MTA Bus'!E26+[14]MTAHQ!F29+[14]SIR!B28</f>
        <v>56.842221285282982</v>
      </c>
      <c r="F30" s="47">
        <f>[14]NYCT!D39+[14]LIRR!D26+[14]MNR!F33+'[14]B&amp;T '!F27+'[14]MTA Bus'!F26+[14]MTAHQ!G29+[14]SIR!C28</f>
        <v>60.482225605999993</v>
      </c>
      <c r="G30" s="47">
        <f t="shared" si="15"/>
        <v>-3.6400043207170114</v>
      </c>
      <c r="H30" s="47">
        <f t="shared" si="16"/>
        <v>-6.4036982341846747</v>
      </c>
      <c r="I30" s="48"/>
      <c r="J30" s="47">
        <f>[14]NYCT!H39+[14]LIRR!H26+[14]MNR!J33+'[14]B&amp;T '!J27+'[14]MTA Bus'!J26+[14]MTAHQ!K29+[14]SIR!G28+[14]FMTAC!J26+'[14]MTA CC'!J26</f>
        <v>16.071729886836859</v>
      </c>
      <c r="K30" s="47">
        <f>[14]NYCT!I39+[14]LIRR!I26+[14]MNR!K33+'[14]B&amp;T '!K27+'[14]MTA Bus'!K26+[14]MTAHQ!L29+[14]SIR!H28+[14]FMTAC!K26+'[14]MTA CC'!K26</f>
        <v>14.154457034000133</v>
      </c>
      <c r="L30" s="47">
        <f t="shared" si="17"/>
        <v>1.9172728528367262</v>
      </c>
      <c r="M30" s="47">
        <f t="shared" si="18"/>
        <v>11.929474091068563</v>
      </c>
      <c r="N30" s="48"/>
      <c r="O30" s="47">
        <f t="shared" si="19"/>
        <v>72.913951172119837</v>
      </c>
      <c r="P30" s="47">
        <f t="shared" si="19"/>
        <v>74.636682640000132</v>
      </c>
      <c r="Q30" s="47">
        <f t="shared" si="20"/>
        <v>-1.7227314678802941</v>
      </c>
      <c r="R30" s="47">
        <f t="shared" si="21"/>
        <v>-2.3626911450918824</v>
      </c>
      <c r="S30" s="65"/>
      <c r="T30" s="50"/>
      <c r="U30" s="51"/>
      <c r="V30" s="26" t="s">
        <v>64</v>
      </c>
      <c r="W30" s="26"/>
      <c r="X30" s="47">
        <f>[14]NYCT!S39+[14]LIRR!S26+[14]MNR!X33+'[14]B&amp;T '!X27+'[14]MTA Bus'!V26+[14]MTAHQ!Y29+[14]SIR!Q28</f>
        <v>56.842221285282982</v>
      </c>
      <c r="Y30" s="47">
        <f>[14]NYCT!T39+[14]LIRR!T26+[14]MNR!Y33+'[14]B&amp;T '!Y27+'[14]MTA Bus'!W26+[14]MTAHQ!Z29+[14]SIR!R28</f>
        <v>60.482225605999993</v>
      </c>
      <c r="Z30" s="47">
        <f t="shared" si="22"/>
        <v>-3.6400043207170114</v>
      </c>
      <c r="AA30" s="47">
        <f t="shared" si="23"/>
        <v>-6.4036982341846747</v>
      </c>
      <c r="AB30" s="48"/>
      <c r="AC30" s="47">
        <f>[14]NYCT!X39+[14]LIRR!X26+[14]MNR!AC33+'[14]B&amp;T '!AC27+'[14]MTA Bus'!AA26+[14]MTAHQ!AD29+[14]SIR!V28+'[14]MTA CC'!AA26</f>
        <v>16.071729886836859</v>
      </c>
      <c r="AD30" s="47">
        <f>[14]NYCT!Y39+[14]LIRR!Y26+[14]MNR!AD33+'[14]B&amp;T '!AD27+'[14]MTA Bus'!AB26+[14]MTAHQ!AE29+[14]SIR!W28+'[14]MTA CC'!AB26</f>
        <v>14.154457034000133</v>
      </c>
      <c r="AE30" s="47">
        <f t="shared" si="27"/>
        <v>1.9172728528367262</v>
      </c>
      <c r="AF30" s="47">
        <f t="shared" si="24"/>
        <v>11.929474091068563</v>
      </c>
      <c r="AG30" s="48"/>
      <c r="AH30" s="47">
        <f t="shared" si="25"/>
        <v>72.913951172119837</v>
      </c>
      <c r="AI30" s="47">
        <f t="shared" si="25"/>
        <v>74.636682640000132</v>
      </c>
      <c r="AJ30" s="47">
        <f t="shared" si="25"/>
        <v>-1.7227314678802852</v>
      </c>
      <c r="AK30" s="47">
        <f t="shared" si="26"/>
        <v>-2.3626911450918699</v>
      </c>
      <c r="AL30" s="60"/>
      <c r="BT30" s="8">
        <v>50369264.857000001</v>
      </c>
      <c r="BU30" s="8">
        <v>50480734.729999997</v>
      </c>
    </row>
    <row r="31" spans="1:73" ht="15.75" thickBot="1">
      <c r="A31" s="8" t="s">
        <v>65</v>
      </c>
      <c r="B31" s="54"/>
      <c r="C31" s="26" t="s">
        <v>66</v>
      </c>
      <c r="D31" s="26"/>
      <c r="E31" s="47">
        <f>[14]NYCT!C41+[14]LIRR!C27+[14]MNR!E35+'[14]B&amp;T '!E28+'[14]MTA Bus'!E28+[14]MTAHQ!F30+[14]SIR!B31</f>
        <v>-28.079784801050849</v>
      </c>
      <c r="F31" s="47">
        <f>[14]NYCT!D41+[14]LIRR!D27+[14]MNR!F35+'[14]B&amp;T '!F28+'[14]MTA Bus'!F28+[14]MTAHQ!G30+[14]SIR!C31</f>
        <v>-30.170010789999999</v>
      </c>
      <c r="G31" s="47">
        <f t="shared" si="15"/>
        <v>2.0902259889491503</v>
      </c>
      <c r="H31" s="47">
        <f t="shared" si="16"/>
        <v>7.4438817952441223</v>
      </c>
      <c r="I31" s="48"/>
      <c r="J31" s="47">
        <f>[14]NYCT!H41+[14]LIRR!H27+[14]MNR!J35+'[14]B&amp;T '!J28+'[14]MTA Bus'!J28+[14]MTAHQ!K30+[14]SIR!G31+[14]FMTAC!J27+'[14]MTA CC'!J27</f>
        <v>27.789657909075416</v>
      </c>
      <c r="K31" s="47">
        <f>[14]NYCT!I41+[14]LIRR!I27+[14]MNR!K35+'[14]B&amp;T '!K28+'[14]MTA Bus'!K28+[14]MTAHQ!L30+[14]SIR!H31+[14]FMTAC!K27+'[14]MTA CC'!K27</f>
        <v>30.024619019999928</v>
      </c>
      <c r="L31" s="47">
        <f t="shared" si="17"/>
        <v>-2.2349611109245124</v>
      </c>
      <c r="M31" s="47">
        <f t="shared" si="18"/>
        <v>-8.0424203789663409</v>
      </c>
      <c r="N31" s="48"/>
      <c r="O31" s="47">
        <f t="shared" si="19"/>
        <v>-0.29012689197543295</v>
      </c>
      <c r="P31" s="47">
        <f t="shared" si="19"/>
        <v>-0.14539177000007086</v>
      </c>
      <c r="Q31" s="47">
        <f t="shared" si="20"/>
        <v>-0.14473512197536209</v>
      </c>
      <c r="R31" s="47">
        <f t="shared" si="21"/>
        <v>-49.886834339926615</v>
      </c>
      <c r="S31" s="65"/>
      <c r="T31" s="50"/>
      <c r="U31" s="51"/>
      <c r="V31" s="26" t="s">
        <v>66</v>
      </c>
      <c r="W31" s="26"/>
      <c r="X31" s="47">
        <f>[14]NYCT!S41+[14]LIRR!S27+[14]MNR!X35+'[14]B&amp;T '!X28+[14]MTAHQ!Y30+[14]SIR!Q31+[14]FMTAC!V26+'[14]MTA Bus'!V28</f>
        <v>-28.079784801050849</v>
      </c>
      <c r="Y31" s="47">
        <f>[14]NYCT!T41+[14]LIRR!T27+[14]MNR!Y35+'[14]B&amp;T '!Y28+[14]MTAHQ!Z30+[14]SIR!R31+[14]FMTAC!W26+'[14]MTA Bus'!W28</f>
        <v>-30.170010789999999</v>
      </c>
      <c r="Z31" s="47">
        <f t="shared" si="22"/>
        <v>2.0902259889491503</v>
      </c>
      <c r="AA31" s="47">
        <f t="shared" si="23"/>
        <v>7.4438817952441223</v>
      </c>
      <c r="AB31" s="48"/>
      <c r="AC31" s="47">
        <f>[14]NYCT!X41+[14]LIRR!X27+[14]MNR!AC35+'[14]B&amp;T '!AC28+'[14]MTA Bus'!AA28+[14]MTAHQ!AD30+[14]SIR!V31+'[14]MTA CC'!AA27</f>
        <v>27.789657909075416</v>
      </c>
      <c r="AD31" s="47">
        <f>[14]NYCT!Y41+[14]LIRR!Y27+[14]MNR!AD35+'[14]B&amp;T '!AD28+'[14]MTA Bus'!AB28+[14]MTAHQ!AE30+[14]SIR!W31+'[14]MTA CC'!AB27</f>
        <v>30.024619019999928</v>
      </c>
      <c r="AE31" s="47">
        <f t="shared" si="27"/>
        <v>-2.2349611109245124</v>
      </c>
      <c r="AF31" s="47">
        <f t="shared" si="24"/>
        <v>-8.0424203789663409</v>
      </c>
      <c r="AG31" s="48"/>
      <c r="AH31" s="47">
        <f t="shared" si="25"/>
        <v>-0.29012689197543295</v>
      </c>
      <c r="AI31" s="47">
        <f t="shared" si="25"/>
        <v>-0.14539177000007086</v>
      </c>
      <c r="AJ31" s="47">
        <f t="shared" si="25"/>
        <v>-0.14473512197536209</v>
      </c>
      <c r="AK31" s="47">
        <f t="shared" si="26"/>
        <v>-49.886834339926615</v>
      </c>
      <c r="AL31" s="60"/>
      <c r="BT31" s="8">
        <v>52373</v>
      </c>
      <c r="BU31" s="8">
        <v>-2531050.61</v>
      </c>
    </row>
    <row r="32" spans="1:73" s="61" customFormat="1" ht="15">
      <c r="A32" s="8"/>
      <c r="B32" s="54"/>
      <c r="C32" s="35" t="s">
        <v>67</v>
      </c>
      <c r="D32" s="35"/>
      <c r="E32" s="62">
        <f>SUM(E25:E31)</f>
        <v>696.74710605017492</v>
      </c>
      <c r="F32" s="62">
        <f>SUM(F25:F31)</f>
        <v>690.97808018000012</v>
      </c>
      <c r="G32" s="62">
        <f t="shared" si="15"/>
        <v>5.7690258701748007</v>
      </c>
      <c r="H32" s="63">
        <f t="shared" si="16"/>
        <v>0.82799423493541646</v>
      </c>
      <c r="I32" s="64"/>
      <c r="J32" s="62">
        <f>SUM(J25:J31)</f>
        <v>111.95593439632481</v>
      </c>
      <c r="K32" s="62">
        <f>SUM(K25:K31)</f>
        <v>107.77790195999982</v>
      </c>
      <c r="L32" s="62">
        <f t="shared" si="17"/>
        <v>4.1780324363249832</v>
      </c>
      <c r="M32" s="63">
        <f t="shared" si="18"/>
        <v>3.7318543754319613</v>
      </c>
      <c r="N32" s="64"/>
      <c r="O32" s="62">
        <f>SUM(O25:O31)</f>
        <v>808.7030404464997</v>
      </c>
      <c r="P32" s="62">
        <f>SUM(P25:P31)</f>
        <v>798.75598213999979</v>
      </c>
      <c r="Q32" s="62">
        <f t="shared" si="20"/>
        <v>9.9470583064999119</v>
      </c>
      <c r="R32" s="63">
        <f t="shared" si="21"/>
        <v>1.2300013489510264</v>
      </c>
      <c r="S32" s="65"/>
      <c r="T32" s="50"/>
      <c r="U32" s="51"/>
      <c r="V32" s="35" t="s">
        <v>67</v>
      </c>
      <c r="W32" s="35"/>
      <c r="X32" s="62">
        <f>SUM(X25:X31)</f>
        <v>696.74710605017492</v>
      </c>
      <c r="Y32" s="62">
        <f>SUM(Y25:Y31)</f>
        <v>690.97808018000012</v>
      </c>
      <c r="Z32" s="62">
        <f t="shared" si="22"/>
        <v>5.7690258701748007</v>
      </c>
      <c r="AA32" s="63">
        <f t="shared" si="23"/>
        <v>0.82799423493541646</v>
      </c>
      <c r="AB32" s="64"/>
      <c r="AC32" s="62">
        <f>SUM(AC25:AC31)</f>
        <v>111.95593439632481</v>
      </c>
      <c r="AD32" s="62">
        <f>SUM(AD25:AD31)</f>
        <v>107.77790195999982</v>
      </c>
      <c r="AE32" s="62">
        <f t="shared" si="27"/>
        <v>4.1780324363249832</v>
      </c>
      <c r="AF32" s="63">
        <f t="shared" si="24"/>
        <v>3.7318543754319613</v>
      </c>
      <c r="AG32" s="64"/>
      <c r="AH32" s="62">
        <f>SUM(AH25:AH31)</f>
        <v>808.7030404464997</v>
      </c>
      <c r="AI32" s="62">
        <f>SUM(AI25:AI31)</f>
        <v>798.75598213999979</v>
      </c>
      <c r="AJ32" s="62">
        <f>AH32-AI32</f>
        <v>9.9470583064999119</v>
      </c>
      <c r="AK32" s="63">
        <f t="shared" si="26"/>
        <v>1.2300013489510264</v>
      </c>
      <c r="AL32" s="60"/>
      <c r="BN32" s="55"/>
      <c r="BO32" s="66"/>
      <c r="BP32" s="66"/>
      <c r="BQ32" s="66"/>
      <c r="BR32" s="66"/>
      <c r="BS32" s="67"/>
    </row>
    <row r="33" spans="1:73" s="68" customFormat="1" ht="12.75" customHeight="1">
      <c r="B33" s="69"/>
      <c r="C33" s="70" t="s">
        <v>49</v>
      </c>
      <c r="D33" s="71"/>
      <c r="E33" s="72">
        <f>[14]NYCT!C42+[14]LIRR!C28+[14]MNR!E36+'[14]B&amp;T '!E29+'[14]MTA Bus'!E29+[14]MTAHQ!F31+[14]SIR!B32+[14]FMTAC!E28+'[14]MTA CC'!E28</f>
        <v>696.74710605017492</v>
      </c>
      <c r="F33" s="72">
        <f>[14]NYCT!D42+[14]LIRR!D28+[14]MNR!F36+'[14]B&amp;T '!F29+'[14]MTA Bus'!F29+[14]MTAHQ!G31+[14]SIR!C32+[14]FMTAC!F28+'[14]MTA CC'!F28</f>
        <v>690.97808018000001</v>
      </c>
      <c r="G33" s="73"/>
      <c r="H33" s="74"/>
      <c r="I33" s="75"/>
      <c r="J33" s="72">
        <f>[14]NYCT!H42+[14]LIRR!H28+[14]MNR!J36+'[14]B&amp;T '!J29+'[14]MTA Bus'!J29+[14]MTAHQ!K31+[14]SIR!G32+[14]FMTAC!J28+'[14]MTA CC'!J28</f>
        <v>111.95593439632478</v>
      </c>
      <c r="K33" s="72">
        <f>[14]NYCT!I42+[14]LIRR!I28+[14]MNR!K36+'[14]B&amp;T '!K29+'[14]MTA Bus'!K29+[14]MTAHQ!L31+[14]SIR!H32+[14]FMTAC!K28+'[14]MTA CC'!K28</f>
        <v>107.77790195999984</v>
      </c>
      <c r="L33" s="73"/>
      <c r="M33" s="74"/>
      <c r="N33" s="75"/>
      <c r="O33" s="73"/>
      <c r="P33" s="73"/>
      <c r="Q33" s="73"/>
      <c r="R33" s="74"/>
      <c r="S33" s="76"/>
      <c r="T33" s="77"/>
      <c r="U33" s="78"/>
      <c r="V33" s="70" t="s">
        <v>49</v>
      </c>
      <c r="W33" s="71"/>
      <c r="X33" s="72">
        <f>[14]NYCT!S42+[14]LIRR!S28+[14]MNR!X36+'[14]B&amp;T '!X29+'[14]MTA Bus'!V29+[14]MTAHQ!Y31+[14]SIR!Q32+[14]FMTAC!V28+'[14]MTA CC'!V28</f>
        <v>696.74710605017492</v>
      </c>
      <c r="Y33" s="72">
        <f>[14]NYCT!T42+[14]LIRR!T28+[14]MNR!Y36+'[14]B&amp;T '!Y29+'[14]MTA Bus'!W29+[14]MTAHQ!Z31+[14]SIR!R32+[14]FMTAC!W28+'[14]MTA CC'!W28</f>
        <v>690.97808018000001</v>
      </c>
      <c r="Z33" s="73"/>
      <c r="AA33" s="74"/>
      <c r="AB33" s="75"/>
      <c r="AC33" s="72">
        <f>[14]NYCT!X42+[14]LIRR!X28+[14]MNR!AC36+'[14]B&amp;T '!AC29+'[14]MTA Bus'!AA29+[14]MTAHQ!AD31+[14]SIR!V32+[14]FMTAC!AA28+'[14]MTA CC'!AA28</f>
        <v>111.95593439632478</v>
      </c>
      <c r="AD33" s="72">
        <f>[14]NYCT!Y42+[14]LIRR!Y28+[14]MNR!AD36+'[14]B&amp;T '!AD29+'[14]MTA Bus'!AB29+[14]MTAHQ!AE31+[14]SIR!W32+[14]FMTAC!Z26+'[14]MTA CC'!AB28</f>
        <v>107.77790195999984</v>
      </c>
      <c r="AE33" s="73"/>
      <c r="AF33" s="74"/>
      <c r="AG33" s="75"/>
      <c r="AH33" s="73"/>
      <c r="AI33" s="73"/>
      <c r="AJ33" s="73"/>
      <c r="AK33" s="74"/>
      <c r="AL33" s="79"/>
    </row>
    <row r="34" spans="1:73" ht="15">
      <c r="B34" s="54"/>
      <c r="C34" s="45" t="s">
        <v>68</v>
      </c>
      <c r="D34" s="26"/>
      <c r="E34" s="83"/>
      <c r="F34" s="83"/>
      <c r="G34" s="83"/>
      <c r="H34" s="47"/>
      <c r="I34" s="48"/>
      <c r="J34" s="83"/>
      <c r="K34" s="83"/>
      <c r="L34" s="83"/>
      <c r="M34" s="47"/>
      <c r="N34" s="48"/>
      <c r="O34" s="83"/>
      <c r="P34" s="83"/>
      <c r="Q34" s="83"/>
      <c r="R34" s="47"/>
      <c r="S34" s="65"/>
      <c r="T34" s="50"/>
      <c r="U34" s="51"/>
      <c r="V34" s="45" t="s">
        <v>68</v>
      </c>
      <c r="W34" s="26"/>
      <c r="X34" s="83"/>
      <c r="Y34" s="83"/>
      <c r="Z34" s="83"/>
      <c r="AA34" s="47"/>
      <c r="AB34" s="48"/>
      <c r="AC34" s="83"/>
      <c r="AD34" s="83"/>
      <c r="AE34" s="83"/>
      <c r="AF34" s="47"/>
      <c r="AG34" s="48"/>
      <c r="AH34" s="83"/>
      <c r="AI34" s="83"/>
      <c r="AJ34" s="83"/>
      <c r="AK34" s="47"/>
      <c r="AL34" s="60"/>
    </row>
    <row r="35" spans="1:73" ht="12.75" customHeight="1">
      <c r="A35" s="8" t="s">
        <v>69</v>
      </c>
      <c r="B35" s="54"/>
      <c r="C35" s="26" t="s">
        <v>70</v>
      </c>
      <c r="D35" s="26"/>
      <c r="E35" s="46">
        <f>+[14]NYCT!C45+[14]LIRR!C31+[14]MNR!E39+'[14]B&amp;T '!E32+'[14]MTA Bus'!E32+[14]MTAHQ!F34+[14]SIR!B35</f>
        <v>44.738061453946145</v>
      </c>
      <c r="F35" s="46">
        <f>+[14]NYCT!D45+[14]LIRR!D31+[14]MNR!F39+'[14]B&amp;T '!F32+'[14]MTA Bus'!F32+[14]MTAHQ!G34+[14]SIR!C35</f>
        <v>36.826895039999997</v>
      </c>
      <c r="G35" s="46">
        <f t="shared" ref="G35:G48" si="28">E35-F35</f>
        <v>7.9111664139461482</v>
      </c>
      <c r="H35" s="47">
        <f t="shared" ref="H35:H48" si="29">IF(E35=0,"              -",IF(ABS(G35/E35)&gt;=1,"              *",IF(E35&gt;0,IF(ABS(G35*100/E35)&lt;0.0001, 0, G35*100/E35),IF(ABS(G35*100/E35)&lt;0.0001,0,-G35/E35*100))))</f>
        <v>17.683301772228084</v>
      </c>
      <c r="I35" s="48"/>
      <c r="J35" s="46">
        <f>+[14]NYCT!H45+[14]LIRR!H31+[14]MNR!J39+'[14]B&amp;T '!J32+'[14]MTA Bus'!J32+[14]MTAHQ!K34+[14]SIR!G35</f>
        <v>2.1000000000000001E-2</v>
      </c>
      <c r="K35" s="46">
        <f>+[14]NYCT!I45+[14]LIRR!I31+[14]MNR!K39+'[14]B&amp;T '!K32+'[14]MTA Bus'!K32+[14]MTAHQ!L34+[14]SIR!H35</f>
        <v>0.12222899999999999</v>
      </c>
      <c r="L35" s="46">
        <f t="shared" ref="L35:L48" si="30">J35-K35</f>
        <v>-0.10122899999999999</v>
      </c>
      <c r="M35" s="47" t="str">
        <f t="shared" ref="M35:M40" si="31">IF(J35=0,"              -",IF(ABS(L35/J35)&gt;=1,"              *",IF(J35&gt;0,IF(ABS(L35*100/J35)&lt;0.0001, 0, L35*100/J35),IF(ABS(L35*100/J35)&lt;0.0001,0,-L35/J35*100))))</f>
        <v xml:space="preserve">              *</v>
      </c>
      <c r="N35" s="48"/>
      <c r="O35" s="46">
        <f t="shared" ref="O35:P47" si="32">E35+J35</f>
        <v>44.759061453946146</v>
      </c>
      <c r="P35" s="46">
        <f t="shared" si="32"/>
        <v>36.949124039999994</v>
      </c>
      <c r="Q35" s="46">
        <f t="shared" ref="Q35:Q48" si="33">O35-P35</f>
        <v>7.8099374139461517</v>
      </c>
      <c r="R35" s="47">
        <f t="shared" ref="R35:R48" si="34">IF(O35=0,"              -",IF(ABS(Q35/O35)&gt;=1,"              *",IF(O35&gt;0,IF(ABS(Q35*100/O35)&lt;0.0001, 0, Q35*100/O35),IF(ABS(Q35*100/O35)&lt;0.0001,0,-Q35/O35*100))))</f>
        <v>17.448840883274588</v>
      </c>
      <c r="S35" s="65"/>
      <c r="T35" s="50"/>
      <c r="U35" s="51"/>
      <c r="V35" s="26" t="s">
        <v>70</v>
      </c>
      <c r="W35" s="26"/>
      <c r="X35" s="46">
        <f>[14]NYCT!S45+[14]LIRR!S31+[14]MNR!X39+'[14]B&amp;T '!X32+'[14]MTA Bus'!V32+[14]MTAHQ!Y34+[14]SIR!Q35+'[14]MTA CC'!V31</f>
        <v>44.738061453946145</v>
      </c>
      <c r="Y35" s="46">
        <f>[14]NYCT!T45+[14]LIRR!T31+[14]MNR!Y39+'[14]B&amp;T '!Y32+'[14]MTA Bus'!W32+[14]MTAHQ!Z34+[14]SIR!R35+'[14]MTA CC'!W31</f>
        <v>36.826895039999997</v>
      </c>
      <c r="Z35" s="46">
        <f t="shared" ref="Z35:Z48" si="35">X35-Y35</f>
        <v>7.9111664139461482</v>
      </c>
      <c r="AA35" s="47">
        <f t="shared" ref="AA35:AA48" si="36">IF(X35=0,"              -",IF(ABS(Z35/X35)&gt;=1,"              *",IF(X35&gt;0,IF(ABS(Z35*100/X35)&lt;0.0001, 0, Z35*100/X35),IF(ABS(Z35*100/X35)&lt;0.0001,0,-Z35/X35*100))))</f>
        <v>17.683301772228084</v>
      </c>
      <c r="AB35" s="48"/>
      <c r="AC35" s="46">
        <f>[14]NYCT!X45+[14]LIRR!X31+[14]MNR!AC39+'[14]B&amp;T '!AC32+'[14]MTA Bus'!AA32+[14]MTAHQ!AD34+[14]SIR!V35</f>
        <v>2.1000000000000001E-2</v>
      </c>
      <c r="AD35" s="46">
        <f>[14]NYCT!Y45+[14]LIRR!Y31+[14]MNR!AD39+'[14]B&amp;T '!AD32+'[14]MTA Bus'!AB32+[14]MTAHQ!AE34+[14]SIR!W35</f>
        <v>0.12222899999999999</v>
      </c>
      <c r="AE35" s="46">
        <f t="shared" ref="AE35:AE48" si="37">AC35-AD35</f>
        <v>-0.10122899999999999</v>
      </c>
      <c r="AF35" s="47" t="str">
        <f t="shared" ref="AF35:AF48" si="38">IF(AC35=0,"              -",IF(ABS(AE35/AC35)&gt;=1,"              *",IF(AC35&gt;0,IF(ABS(AE35*100/AC35)&lt;0.0001, 0, AE35*100/AC35),IF(ABS(AE35*100/AC35)&lt;0.0001,0,-AE35/AC35*100))))</f>
        <v xml:space="preserve">              *</v>
      </c>
      <c r="AG35" s="48"/>
      <c r="AH35" s="46">
        <f t="shared" ref="AH35:AJ47" si="39">X35+AC35</f>
        <v>44.759061453946146</v>
      </c>
      <c r="AI35" s="46">
        <f t="shared" si="39"/>
        <v>36.949124039999994</v>
      </c>
      <c r="AJ35" s="46">
        <f t="shared" ref="AJ35:AJ40" si="40">AH35-AI35</f>
        <v>7.8099374139461517</v>
      </c>
      <c r="AK35" s="47">
        <f t="shared" ref="AK35:AK48" si="41">IF(AH35=0,"              -",IF(ABS(AJ35/AH35)&gt;=1,"              *",IF(AH35&gt;0,IF(ABS(AJ35*100/AH35)&lt;0.0001, 0, AJ35*100/AH35),IF(ABS(AJ35*100/AH35)&lt;0.0001,0,-AJ35/AH35*100))))</f>
        <v>17.448840883274588</v>
      </c>
      <c r="AL35" s="60"/>
      <c r="BT35" s="8">
        <v>24466908</v>
      </c>
      <c r="BU35" s="8">
        <v>26307270.300000001</v>
      </c>
    </row>
    <row r="36" spans="1:73" ht="12.75" hidden="1" customHeight="1">
      <c r="B36" s="54"/>
      <c r="C36" s="87" t="s">
        <v>71</v>
      </c>
      <c r="D36" s="26"/>
      <c r="E36" s="47"/>
      <c r="F36" s="47"/>
      <c r="G36" s="47">
        <f t="shared" si="28"/>
        <v>0</v>
      </c>
      <c r="H36" s="47" t="str">
        <f t="shared" si="29"/>
        <v xml:space="preserve">              -</v>
      </c>
      <c r="I36" s="48"/>
      <c r="J36" s="47"/>
      <c r="K36" s="47"/>
      <c r="L36" s="47">
        <f t="shared" si="30"/>
        <v>0</v>
      </c>
      <c r="M36" s="47" t="str">
        <f t="shared" si="31"/>
        <v xml:space="preserve">              -</v>
      </c>
      <c r="N36" s="48"/>
      <c r="O36" s="47">
        <f t="shared" si="32"/>
        <v>0</v>
      </c>
      <c r="P36" s="47">
        <f t="shared" si="32"/>
        <v>0</v>
      </c>
      <c r="Q36" s="47">
        <f t="shared" si="33"/>
        <v>0</v>
      </c>
      <c r="R36" s="47" t="str">
        <f t="shared" si="34"/>
        <v xml:space="preserve">              -</v>
      </c>
      <c r="S36" s="65"/>
      <c r="T36" s="50"/>
      <c r="U36" s="51"/>
      <c r="V36" s="87" t="s">
        <v>71</v>
      </c>
      <c r="W36" s="26"/>
      <c r="X36" s="47"/>
      <c r="Y36" s="47"/>
      <c r="Z36" s="47">
        <f t="shared" si="35"/>
        <v>0</v>
      </c>
      <c r="AA36" s="47" t="str">
        <f t="shared" si="36"/>
        <v xml:space="preserve">              -</v>
      </c>
      <c r="AB36" s="48"/>
      <c r="AC36" s="47"/>
      <c r="AD36" s="47"/>
      <c r="AE36" s="47">
        <f t="shared" si="37"/>
        <v>0</v>
      </c>
      <c r="AF36" s="47" t="str">
        <f t="shared" si="38"/>
        <v xml:space="preserve">              -</v>
      </c>
      <c r="AG36" s="48"/>
      <c r="AH36" s="47">
        <f t="shared" si="39"/>
        <v>0</v>
      </c>
      <c r="AI36" s="47">
        <f t="shared" si="39"/>
        <v>0</v>
      </c>
      <c r="AJ36" s="47">
        <f t="shared" si="40"/>
        <v>0</v>
      </c>
      <c r="AK36" s="47" t="str">
        <f t="shared" si="41"/>
        <v xml:space="preserve">              -</v>
      </c>
      <c r="AL36" s="60"/>
    </row>
    <row r="37" spans="1:73" ht="12.75" hidden="1" customHeight="1">
      <c r="B37" s="54"/>
      <c r="C37" s="87" t="s">
        <v>72</v>
      </c>
      <c r="D37" s="26"/>
      <c r="E37" s="47"/>
      <c r="F37" s="47"/>
      <c r="G37" s="47">
        <f t="shared" si="28"/>
        <v>0</v>
      </c>
      <c r="H37" s="47" t="str">
        <f t="shared" si="29"/>
        <v xml:space="preserve">              -</v>
      </c>
      <c r="I37" s="48"/>
      <c r="J37" s="47"/>
      <c r="K37" s="47"/>
      <c r="L37" s="47">
        <f t="shared" si="30"/>
        <v>0</v>
      </c>
      <c r="M37" s="47" t="str">
        <f t="shared" si="31"/>
        <v xml:space="preserve">              -</v>
      </c>
      <c r="N37" s="48"/>
      <c r="O37" s="47">
        <f t="shared" si="32"/>
        <v>0</v>
      </c>
      <c r="P37" s="47">
        <f t="shared" si="32"/>
        <v>0</v>
      </c>
      <c r="Q37" s="47">
        <f t="shared" si="33"/>
        <v>0</v>
      </c>
      <c r="R37" s="47" t="str">
        <f t="shared" si="34"/>
        <v xml:space="preserve">              -</v>
      </c>
      <c r="S37" s="65"/>
      <c r="T37" s="50"/>
      <c r="U37" s="51"/>
      <c r="V37" s="87" t="s">
        <v>72</v>
      </c>
      <c r="W37" s="26"/>
      <c r="X37" s="47"/>
      <c r="Y37" s="47"/>
      <c r="Z37" s="47">
        <f t="shared" si="35"/>
        <v>0</v>
      </c>
      <c r="AA37" s="47" t="str">
        <f t="shared" si="36"/>
        <v xml:space="preserve">              -</v>
      </c>
      <c r="AB37" s="48"/>
      <c r="AC37" s="47"/>
      <c r="AD37" s="47"/>
      <c r="AE37" s="47">
        <f t="shared" si="37"/>
        <v>0</v>
      </c>
      <c r="AF37" s="47" t="str">
        <f t="shared" si="38"/>
        <v xml:space="preserve">              -</v>
      </c>
      <c r="AG37" s="48"/>
      <c r="AH37" s="47">
        <f t="shared" si="39"/>
        <v>0</v>
      </c>
      <c r="AI37" s="47">
        <f t="shared" si="39"/>
        <v>0</v>
      </c>
      <c r="AJ37" s="47">
        <f t="shared" si="40"/>
        <v>0</v>
      </c>
      <c r="AK37" s="47" t="str">
        <f t="shared" si="41"/>
        <v xml:space="preserve">              -</v>
      </c>
      <c r="AL37" s="60"/>
    </row>
    <row r="38" spans="1:73" ht="12.75" customHeight="1">
      <c r="A38" s="8" t="s">
        <v>73</v>
      </c>
      <c r="B38" s="54"/>
      <c r="C38" s="26" t="s">
        <v>74</v>
      </c>
      <c r="D38" s="26"/>
      <c r="E38" s="47">
        <f>+[14]NYCT!C46+[14]LIRR!C34+[14]MNR!E42+'[14]B&amp;T '!E35+'[14]MTA Bus'!E33+[14]MTAHQ!F35+[14]SIR!B36</f>
        <v>15.748663777796983</v>
      </c>
      <c r="F38" s="47">
        <f>+[14]NYCT!D46+[14]LIRR!D34+[14]MNR!F42+'[14]B&amp;T '!F35+'[14]MTA Bus'!F33+[14]MTAHQ!G35+[14]SIR!C36</f>
        <v>9.0650657500000005</v>
      </c>
      <c r="G38" s="47">
        <f t="shared" si="28"/>
        <v>6.6835980277969824</v>
      </c>
      <c r="H38" s="47">
        <f t="shared" si="29"/>
        <v>42.439143549561031</v>
      </c>
      <c r="I38" s="48"/>
      <c r="J38" s="47">
        <f>[14]NYCT!H48+[14]LIRR!H34+[14]MNR!J42+'[14]B&amp;T '!J35+'[14]MTA Bus'!J35+[14]MTAHQ!K37+[14]SIR!G36</f>
        <v>0</v>
      </c>
      <c r="K38" s="47">
        <f>[14]NYCT!I48+[14]LIRR!I34+[14]MNR!K42+'[14]B&amp;T '!K35+'[14]MTA Bus'!K35+[14]MTAHQ!L37+[14]SIR!H36</f>
        <v>0</v>
      </c>
      <c r="L38" s="47">
        <f t="shared" si="30"/>
        <v>0</v>
      </c>
      <c r="M38" s="47" t="str">
        <f t="shared" si="31"/>
        <v xml:space="preserve">              -</v>
      </c>
      <c r="N38" s="48"/>
      <c r="O38" s="47">
        <f t="shared" si="32"/>
        <v>15.748663777796983</v>
      </c>
      <c r="P38" s="47">
        <f t="shared" si="32"/>
        <v>9.0650657500000005</v>
      </c>
      <c r="Q38" s="47">
        <f t="shared" si="33"/>
        <v>6.6835980277969824</v>
      </c>
      <c r="R38" s="47">
        <f t="shared" si="34"/>
        <v>42.439143549561031</v>
      </c>
      <c r="S38" s="65"/>
      <c r="T38" s="50"/>
      <c r="U38" s="51"/>
      <c r="V38" s="26" t="s">
        <v>74</v>
      </c>
      <c r="W38" s="26"/>
      <c r="X38" s="47">
        <f>[14]NYCT!S46+[14]LIRR!S34+[14]MNR!X42+'[14]B&amp;T '!X35+'[14]MTA Bus'!V33+[14]MTAHQ!Y35+[14]SIR!Q36+'[14]MTA CC'!V34</f>
        <v>15.748663777796983</v>
      </c>
      <c r="Y38" s="47">
        <f>[14]NYCT!T46+[14]LIRR!T34+[14]MNR!Y42+'[14]B&amp;T '!Y35+'[14]MTA Bus'!W33+[14]MTAHQ!Z35+[14]SIR!R36+'[14]MTA CC'!W34</f>
        <v>9.0650657500000005</v>
      </c>
      <c r="Z38" s="47">
        <f t="shared" si="35"/>
        <v>6.6835980277969824</v>
      </c>
      <c r="AA38" s="47">
        <f t="shared" si="36"/>
        <v>42.439143549561031</v>
      </c>
      <c r="AB38" s="48"/>
      <c r="AC38" s="47">
        <f>[14]NYCT!X46+[14]LIRR!X34+[14]MNR!AC42+'[14]B&amp;T '!AC35+'[14]MTA Bus'!AA33+[14]MTAHQ!AD35+[14]SIR!V36+'[14]MTA CC'!AA34</f>
        <v>5.8516666666666667E-4</v>
      </c>
      <c r="AD38" s="47">
        <f>[14]NYCT!Y46+[14]LIRR!Y34+[14]MNR!AD42+'[14]B&amp;T '!AD35+'[14]MTA Bus'!AB33+[14]MTAHQ!AE35+[14]SIR!W36+'[14]MTA CC'!AB34</f>
        <v>2.1781500000000002E-3</v>
      </c>
      <c r="AE38" s="47">
        <f t="shared" si="37"/>
        <v>-1.5929833333333337E-3</v>
      </c>
      <c r="AF38" s="47" t="str">
        <f t="shared" si="38"/>
        <v xml:space="preserve">              *</v>
      </c>
      <c r="AG38" s="48"/>
      <c r="AH38" s="47">
        <f t="shared" si="39"/>
        <v>15.74924894446365</v>
      </c>
      <c r="AI38" s="47">
        <f t="shared" si="39"/>
        <v>9.0672439000000011</v>
      </c>
      <c r="AJ38" s="47">
        <f t="shared" si="40"/>
        <v>6.682005044463649</v>
      </c>
      <c r="AK38" s="47">
        <f t="shared" si="41"/>
        <v>42.42745205200773</v>
      </c>
      <c r="AL38" s="60"/>
      <c r="BT38" s="8">
        <v>16599650.739</v>
      </c>
      <c r="BU38" s="8">
        <v>14873546.35</v>
      </c>
    </row>
    <row r="39" spans="1:73" ht="12.75" hidden="1" customHeight="1">
      <c r="B39" s="54"/>
      <c r="C39" s="87" t="s">
        <v>75</v>
      </c>
      <c r="D39" s="26"/>
      <c r="E39" s="47"/>
      <c r="F39" s="47"/>
      <c r="G39" s="47">
        <f t="shared" si="28"/>
        <v>0</v>
      </c>
      <c r="H39" s="47" t="str">
        <f t="shared" si="29"/>
        <v xml:space="preserve">              -</v>
      </c>
      <c r="I39" s="48"/>
      <c r="J39" s="47"/>
      <c r="K39" s="47"/>
      <c r="L39" s="47">
        <f t="shared" si="30"/>
        <v>0</v>
      </c>
      <c r="M39" s="47" t="str">
        <f t="shared" si="31"/>
        <v xml:space="preserve">              -</v>
      </c>
      <c r="N39" s="48"/>
      <c r="O39" s="47">
        <f t="shared" si="32"/>
        <v>0</v>
      </c>
      <c r="P39" s="47">
        <f t="shared" si="32"/>
        <v>0</v>
      </c>
      <c r="Q39" s="47">
        <f t="shared" si="33"/>
        <v>0</v>
      </c>
      <c r="R39" s="47" t="str">
        <f t="shared" si="34"/>
        <v xml:space="preserve">              -</v>
      </c>
      <c r="S39" s="65"/>
      <c r="T39" s="50"/>
      <c r="U39" s="51"/>
      <c r="V39" s="87" t="s">
        <v>75</v>
      </c>
      <c r="W39" s="26"/>
      <c r="X39" s="47"/>
      <c r="Y39" s="47"/>
      <c r="Z39" s="47">
        <f t="shared" si="35"/>
        <v>0</v>
      </c>
      <c r="AA39" s="47" t="str">
        <f t="shared" si="36"/>
        <v xml:space="preserve">              -</v>
      </c>
      <c r="AB39" s="48"/>
      <c r="AC39" s="47"/>
      <c r="AD39" s="47"/>
      <c r="AE39" s="47">
        <f t="shared" si="37"/>
        <v>0</v>
      </c>
      <c r="AF39" s="47" t="str">
        <f t="shared" si="38"/>
        <v xml:space="preserve">              -</v>
      </c>
      <c r="AG39" s="48"/>
      <c r="AH39" s="47">
        <f t="shared" si="39"/>
        <v>0</v>
      </c>
      <c r="AI39" s="47">
        <f t="shared" si="39"/>
        <v>0</v>
      </c>
      <c r="AJ39" s="47">
        <f t="shared" si="40"/>
        <v>0</v>
      </c>
      <c r="AK39" s="47" t="str">
        <f t="shared" si="41"/>
        <v xml:space="preserve">              -</v>
      </c>
      <c r="AL39" s="60"/>
    </row>
    <row r="40" spans="1:73" ht="12.75" hidden="1" customHeight="1">
      <c r="B40" s="54"/>
      <c r="C40" s="87" t="s">
        <v>76</v>
      </c>
      <c r="D40" s="26"/>
      <c r="E40" s="47"/>
      <c r="F40" s="47"/>
      <c r="G40" s="47">
        <f t="shared" si="28"/>
        <v>0</v>
      </c>
      <c r="H40" s="47" t="str">
        <f t="shared" si="29"/>
        <v xml:space="preserve">              -</v>
      </c>
      <c r="I40" s="48"/>
      <c r="J40" s="47"/>
      <c r="K40" s="47"/>
      <c r="L40" s="47">
        <f t="shared" si="30"/>
        <v>0</v>
      </c>
      <c r="M40" s="47" t="str">
        <f t="shared" si="31"/>
        <v xml:space="preserve">              -</v>
      </c>
      <c r="N40" s="48"/>
      <c r="O40" s="47">
        <f t="shared" si="32"/>
        <v>0</v>
      </c>
      <c r="P40" s="47">
        <f t="shared" si="32"/>
        <v>0</v>
      </c>
      <c r="Q40" s="47">
        <f t="shared" si="33"/>
        <v>0</v>
      </c>
      <c r="R40" s="47" t="str">
        <f t="shared" si="34"/>
        <v xml:space="preserve">              -</v>
      </c>
      <c r="S40" s="65"/>
      <c r="T40" s="50"/>
      <c r="U40" s="51"/>
      <c r="V40" s="87" t="s">
        <v>76</v>
      </c>
      <c r="W40" s="26"/>
      <c r="X40" s="47"/>
      <c r="Y40" s="47"/>
      <c r="Z40" s="47">
        <f t="shared" si="35"/>
        <v>0</v>
      </c>
      <c r="AA40" s="47" t="str">
        <f t="shared" si="36"/>
        <v xml:space="preserve">              -</v>
      </c>
      <c r="AB40" s="48"/>
      <c r="AC40" s="47"/>
      <c r="AD40" s="47"/>
      <c r="AE40" s="47">
        <f t="shared" si="37"/>
        <v>0</v>
      </c>
      <c r="AF40" s="47" t="str">
        <f t="shared" si="38"/>
        <v xml:space="preserve">              -</v>
      </c>
      <c r="AG40" s="48"/>
      <c r="AH40" s="47">
        <f t="shared" si="39"/>
        <v>0</v>
      </c>
      <c r="AI40" s="47">
        <f t="shared" si="39"/>
        <v>0</v>
      </c>
      <c r="AJ40" s="47">
        <f t="shared" si="40"/>
        <v>0</v>
      </c>
      <c r="AK40" s="47" t="str">
        <f t="shared" si="41"/>
        <v xml:space="preserve">              -</v>
      </c>
      <c r="AL40" s="60"/>
    </row>
    <row r="41" spans="1:73" ht="12.75" customHeight="1">
      <c r="A41" s="8" t="s">
        <v>77</v>
      </c>
      <c r="B41" s="54"/>
      <c r="C41" s="26" t="s">
        <v>78</v>
      </c>
      <c r="D41" s="26"/>
      <c r="E41" s="47">
        <f>+[14]NYCT!C47+[14]LIRR!C37+[14]MNR!E45+'[14]B&amp;T '!E38+'[14]MTA Bus'!E34+[14]MTAHQ!F36+[14]SIR!B37+[14]FMTAC!E31</f>
        <v>3.9199029999999979</v>
      </c>
      <c r="F41" s="47">
        <f>+[14]NYCT!D47+[14]LIRR!D37+[14]MNR!F45+'[14]B&amp;T '!F38+'[14]MTA Bus'!F34+[14]MTAHQ!G36+[14]SIR!C37+[14]FMTAC!F31</f>
        <v>2.7113652900000016</v>
      </c>
      <c r="G41" s="47">
        <f t="shared" si="28"/>
        <v>1.2085377099999963</v>
      </c>
      <c r="H41" s="47">
        <f t="shared" si="29"/>
        <v>30.830806527610424</v>
      </c>
      <c r="I41" s="48"/>
      <c r="J41" s="47">
        <f>[14]NYCT!H47+[14]LIRR!H37+[14]MNR!J45+'[14]B&amp;T '!J38+'[14]MTA Bus'!J34+[14]MTAHQ!K36+[14]SIR!G37+[14]FMTAC!J31+'[14]MTA CC'!J37</f>
        <v>0.56445424738480532</v>
      </c>
      <c r="K41" s="47">
        <f>[14]NYCT!I47+[14]LIRR!I37+[14]MNR!K45+'[14]B&amp;T '!K38+'[14]MTA Bus'!K34+[14]MTAHQ!L36+[14]SIR!H37+[14]FMTAC!K31+'[14]MTA CC'!K37</f>
        <v>0.53359233999999056</v>
      </c>
      <c r="L41" s="47">
        <f t="shared" si="30"/>
        <v>3.0861907384814757E-2</v>
      </c>
      <c r="M41" s="47">
        <f>IF(J41=0,"              -",IF(ABS(L41/J41)&gt;=1,"              *",IF(J41&gt;0,IF(ABS(L41*100/J41)&lt;0.0001, 0, L41*100/J41),IF(ABS(L41*100/J41)&lt;0.0001,0,-L41/J41*100))))</f>
        <v>5.4675657996732676</v>
      </c>
      <c r="N41" s="48"/>
      <c r="O41" s="47">
        <f t="shared" si="32"/>
        <v>4.4843572473848035</v>
      </c>
      <c r="P41" s="47">
        <f t="shared" si="32"/>
        <v>3.244957629999992</v>
      </c>
      <c r="Q41" s="47">
        <f t="shared" si="33"/>
        <v>1.2393996173848114</v>
      </c>
      <c r="R41" s="47">
        <f t="shared" si="34"/>
        <v>27.63828903479104</v>
      </c>
      <c r="S41" s="65"/>
      <c r="T41" s="50"/>
      <c r="U41" s="51"/>
      <c r="V41" s="26" t="s">
        <v>78</v>
      </c>
      <c r="W41" s="26"/>
      <c r="X41" s="47">
        <f>[14]NYCT!S47+[14]LIRR!S37+[14]MNR!X45+'[14]B&amp;T '!X38+'[14]MTA Bus'!V34+[14]MTAHQ!Y36+[14]SIR!Q37+[14]FMTAC!V31+'[14]MTA CC'!V37</f>
        <v>3.9199029999999979</v>
      </c>
      <c r="Y41" s="47">
        <f>[14]NYCT!T47+[14]LIRR!T37+[14]MNR!Y45+'[14]B&amp;T '!Y38+'[14]MTA Bus'!W34+[14]MTAHQ!Z36+[14]SIR!R37+[14]FMTAC!W31+'[14]MTA CC'!W37</f>
        <v>2.7113652900000016</v>
      </c>
      <c r="Z41" s="47">
        <f t="shared" si="35"/>
        <v>1.2085377099999963</v>
      </c>
      <c r="AA41" s="47">
        <f t="shared" si="36"/>
        <v>30.830806527610424</v>
      </c>
      <c r="AB41" s="48"/>
      <c r="AC41" s="47">
        <f>[14]NYCT!X47+[14]LIRR!X37+[14]MNR!AC45+'[14]B&amp;T '!AC38+'[14]MTA Bus'!AA34+[14]MTAHQ!AD36+[14]SIR!V37+[14]FMTAC!AA31+'[14]MTA CC'!AA37</f>
        <v>0.56445424738480532</v>
      </c>
      <c r="AD41" s="47">
        <f>[14]NYCT!Y47+[14]LIRR!Y37+[14]MNR!AD45+'[14]B&amp;T '!AD38+'[14]MTA Bus'!AB34+[14]MTAHQ!AE36+[14]SIR!W37+[14]FMTAC!AB31+'[14]MTA CC'!AB37</f>
        <v>0.53359233999999056</v>
      </c>
      <c r="AE41" s="47">
        <f t="shared" si="37"/>
        <v>3.0861907384814757E-2</v>
      </c>
      <c r="AF41" s="47">
        <f t="shared" si="38"/>
        <v>5.4675657996732676</v>
      </c>
      <c r="AG41" s="48"/>
      <c r="AH41" s="47">
        <f t="shared" si="39"/>
        <v>4.4843572473848035</v>
      </c>
      <c r="AI41" s="47">
        <f t="shared" si="39"/>
        <v>3.244957629999992</v>
      </c>
      <c r="AJ41" s="47">
        <f t="shared" si="39"/>
        <v>1.239399617384811</v>
      </c>
      <c r="AK41" s="47">
        <f t="shared" si="41"/>
        <v>27.638289034791029</v>
      </c>
      <c r="AL41" s="60"/>
      <c r="BT41" s="8">
        <v>4953944.43</v>
      </c>
      <c r="BU41" s="8">
        <v>1819723.43</v>
      </c>
    </row>
    <row r="42" spans="1:73" ht="12.75" customHeight="1">
      <c r="A42" s="8" t="s">
        <v>79</v>
      </c>
      <c r="B42" s="54"/>
      <c r="C42" s="26" t="s">
        <v>80</v>
      </c>
      <c r="D42" s="26"/>
      <c r="E42" s="47">
        <f>+[14]NYCT!C48+[14]LIRR!C38+[14]MNR!E46+'[14]B&amp;T '!E39+'[14]MTA Bus'!E35+[14]MTAHQ!F37+[14]SIR!B38+[14]FMTAC!E32</f>
        <v>20.317474999999998</v>
      </c>
      <c r="F42" s="47">
        <f>+[14]NYCT!D48+[14]LIRR!D38+[14]MNR!F46+'[14]B&amp;T '!F39+'[14]MTA Bus'!F35+[14]MTAHQ!G37+[14]SIR!C38+[14]FMTAC!F32</f>
        <v>22.069276000000002</v>
      </c>
      <c r="G42" s="47">
        <f t="shared" si="28"/>
        <v>-1.7518010000000039</v>
      </c>
      <c r="H42" s="47">
        <f t="shared" si="29"/>
        <v>-8.622139316032154</v>
      </c>
      <c r="I42" s="48"/>
      <c r="J42" s="47">
        <f>+[14]NYCT!H48+[14]LIRR!H38+[14]MNR!J46+'[14]B&amp;T '!J39+'[14]MTA Bus'!J35+[14]MTAHQ!K37+[14]SIR!G38+[14]FMTAC!J32+'[14]MTA CC'!J38</f>
        <v>0</v>
      </c>
      <c r="K42" s="47">
        <f>+[14]NYCT!I48+[14]LIRR!I38+[14]MNR!K46+'[14]B&amp;T '!K39+'[14]MTA Bus'!K35+[14]MTAHQ!L37+[14]SIR!H38+[14]FMTAC!K32+'[14]MTA CC'!K38</f>
        <v>0</v>
      </c>
      <c r="L42" s="47">
        <f t="shared" si="30"/>
        <v>0</v>
      </c>
      <c r="M42" s="47" t="str">
        <f t="shared" ref="M42:M48" si="42">IF(J42=0,"              -",IF(ABS(L42/J42)&gt;=1,"              *",IF(J42&gt;0,IF(ABS(L42*100/J42)&lt;0.0001, 0, L42*100/J42),IF(ABS(L42*100/J42)&lt;0.0001,0,-L42/J42*100))))</f>
        <v xml:space="preserve">              -</v>
      </c>
      <c r="N42" s="48"/>
      <c r="O42" s="47">
        <f t="shared" si="32"/>
        <v>20.317474999999998</v>
      </c>
      <c r="P42" s="47">
        <f t="shared" si="32"/>
        <v>22.069276000000002</v>
      </c>
      <c r="Q42" s="47">
        <f t="shared" si="33"/>
        <v>-1.7518010000000039</v>
      </c>
      <c r="R42" s="47">
        <f t="shared" si="34"/>
        <v>-8.622139316032154</v>
      </c>
      <c r="S42" s="65"/>
      <c r="T42" s="50"/>
      <c r="U42" s="51"/>
      <c r="V42" s="26" t="s">
        <v>80</v>
      </c>
      <c r="W42" s="26"/>
      <c r="X42" s="47">
        <f>[14]NYCT!S48+[14]LIRR!S38+[14]MNR!X46+'[14]B&amp;T '!X39+'[14]MTA Bus'!V35+[14]MTAHQ!Y37+[14]SIR!Q38+[14]FMTAC!V32+'[14]MTA CC'!V38</f>
        <v>20.317474999999998</v>
      </c>
      <c r="Y42" s="47">
        <f>[14]NYCT!T48+[14]LIRR!T38+[14]MNR!Y46+'[14]B&amp;T '!Y39+'[14]MTA Bus'!W35+[14]MTAHQ!Z37+[14]SIR!R38+[14]FMTAC!W32+'[14]MTA CC'!W38</f>
        <v>22.069276000000002</v>
      </c>
      <c r="Z42" s="47">
        <f t="shared" si="35"/>
        <v>-1.7518010000000039</v>
      </c>
      <c r="AA42" s="47">
        <f t="shared" si="36"/>
        <v>-8.622139316032154</v>
      </c>
      <c r="AB42" s="48"/>
      <c r="AC42" s="47">
        <f>[14]NYCT!X48+[14]LIRR!X38+[14]MNR!AC46+'[14]B&amp;T '!AC39+'[14]MTA Bus'!AA35+[14]MTAHQ!AD37+[14]SIR!V38+[14]FMTAC!AA32+'[14]MTA CC'!AA38</f>
        <v>0</v>
      </c>
      <c r="AD42" s="47">
        <f>[14]NYCT!Y48+[14]LIRR!Y38+[14]MNR!AD46+'[14]B&amp;T '!AD39+'[14]MTA Bus'!AB35+[14]MTAHQ!AE37+[14]SIR!W38+[14]FMTAC!AB32+'[14]MTA CC'!AB38</f>
        <v>0</v>
      </c>
      <c r="AE42" s="47">
        <f t="shared" si="37"/>
        <v>0</v>
      </c>
      <c r="AF42" s="47" t="str">
        <f t="shared" si="38"/>
        <v xml:space="preserve">              -</v>
      </c>
      <c r="AG42" s="48"/>
      <c r="AH42" s="47">
        <f t="shared" si="39"/>
        <v>20.317474999999998</v>
      </c>
      <c r="AI42" s="47">
        <f t="shared" si="39"/>
        <v>22.069276000000002</v>
      </c>
      <c r="AJ42" s="47">
        <f t="shared" si="39"/>
        <v>-1.7518010000000039</v>
      </c>
      <c r="AK42" s="47">
        <f t="shared" si="41"/>
        <v>-8.622139316032154</v>
      </c>
      <c r="AL42" s="60"/>
      <c r="BT42" s="8">
        <v>14106029.592</v>
      </c>
      <c r="BU42" s="8">
        <v>17921294.100000001</v>
      </c>
    </row>
    <row r="43" spans="1:73" ht="12.75" customHeight="1">
      <c r="A43" s="8" t="s">
        <v>81</v>
      </c>
      <c r="B43" s="54"/>
      <c r="C43" s="26" t="s">
        <v>82</v>
      </c>
      <c r="D43" s="26"/>
      <c r="E43" s="47">
        <f>[14]NYCT!C49</f>
        <v>33.533999999999999</v>
      </c>
      <c r="F43" s="47">
        <f>[14]NYCT!D49</f>
        <v>30.318000000000001</v>
      </c>
      <c r="G43" s="47">
        <f t="shared" si="28"/>
        <v>3.2159999999999975</v>
      </c>
      <c r="H43" s="47">
        <f t="shared" si="29"/>
        <v>9.5902665950975052</v>
      </c>
      <c r="I43" s="48"/>
      <c r="J43" s="47">
        <f>+[14]NYCT!H49</f>
        <v>0</v>
      </c>
      <c r="K43" s="47">
        <f>+[14]NYCT!I49</f>
        <v>0</v>
      </c>
      <c r="L43" s="47">
        <f t="shared" si="30"/>
        <v>0</v>
      </c>
      <c r="M43" s="47" t="str">
        <f t="shared" si="42"/>
        <v xml:space="preserve">              -</v>
      </c>
      <c r="N43" s="48"/>
      <c r="O43" s="47">
        <f t="shared" si="32"/>
        <v>33.533999999999999</v>
      </c>
      <c r="P43" s="47">
        <f t="shared" si="32"/>
        <v>30.318000000000001</v>
      </c>
      <c r="Q43" s="47">
        <f t="shared" si="33"/>
        <v>3.2159999999999975</v>
      </c>
      <c r="R43" s="47">
        <f t="shared" si="34"/>
        <v>9.5902665950975052</v>
      </c>
      <c r="S43" s="65"/>
      <c r="T43" s="50"/>
      <c r="U43" s="51"/>
      <c r="V43" s="26" t="s">
        <v>82</v>
      </c>
      <c r="W43" s="26"/>
      <c r="X43" s="47">
        <f>[14]NYCT!S49</f>
        <v>33.533999999999999</v>
      </c>
      <c r="Y43" s="47">
        <f>[14]NYCT!T49</f>
        <v>30.318000000000001</v>
      </c>
      <c r="Z43" s="47">
        <f t="shared" si="35"/>
        <v>3.2159999999999975</v>
      </c>
      <c r="AA43" s="47">
        <f t="shared" si="36"/>
        <v>9.5902665950975052</v>
      </c>
      <c r="AB43" s="48"/>
      <c r="AC43" s="47">
        <f>[14]NYCT!X49</f>
        <v>0</v>
      </c>
      <c r="AD43" s="47">
        <f>[14]NYCT!Y49</f>
        <v>0</v>
      </c>
      <c r="AE43" s="47">
        <f t="shared" si="37"/>
        <v>0</v>
      </c>
      <c r="AF43" s="47" t="str">
        <f t="shared" si="38"/>
        <v xml:space="preserve">              -</v>
      </c>
      <c r="AG43" s="48"/>
      <c r="AH43" s="47">
        <f t="shared" si="39"/>
        <v>33.533999999999999</v>
      </c>
      <c r="AI43" s="47">
        <f t="shared" si="39"/>
        <v>30.318000000000001</v>
      </c>
      <c r="AJ43" s="47">
        <f t="shared" si="39"/>
        <v>3.2159999999999975</v>
      </c>
      <c r="AK43" s="47">
        <f t="shared" si="41"/>
        <v>9.5902665950975052</v>
      </c>
      <c r="AL43" s="60"/>
      <c r="BT43" s="8">
        <v>28743000</v>
      </c>
      <c r="BU43" s="8">
        <v>31323412</v>
      </c>
    </row>
    <row r="44" spans="1:73" ht="12.75" customHeight="1">
      <c r="A44" s="8" t="s">
        <v>83</v>
      </c>
      <c r="B44" s="54"/>
      <c r="C44" s="26" t="s">
        <v>84</v>
      </c>
      <c r="D44" s="26"/>
      <c r="E44" s="47">
        <f>+[14]NYCT!C50+[14]LIRR!C40+[14]MNR!E48+'[14]B&amp;T '!E41+'[14]MTA Bus'!E36+[14]MTAHQ!F38+[14]SIR!B40+[14]FMTAC!E33</f>
        <v>46.660288787335276</v>
      </c>
      <c r="F44" s="47">
        <f>+[14]NYCT!D50+[14]LIRR!D40+[14]MNR!F48+'[14]B&amp;T '!F41+'[14]MTA Bus'!F36+[14]MTAHQ!G38+[14]SIR!C40+[14]FMTAC!F33</f>
        <v>43.550870810000006</v>
      </c>
      <c r="G44" s="47">
        <f t="shared" si="28"/>
        <v>3.1094179773352693</v>
      </c>
      <c r="H44" s="47">
        <f t="shared" si="29"/>
        <v>6.6639492770975739</v>
      </c>
      <c r="I44" s="48"/>
      <c r="J44" s="47">
        <f>+[14]NYCT!H50+[14]LIRR!H40+[14]MNR!J48+'[14]B&amp;T '!J41+'[14]MTA Bus'!J36+[14]MTAHQ!K38+[14]SIR!G40+[14]FMTAC!J33+'[14]MTA CC'!J40</f>
        <v>4.8530125833333333</v>
      </c>
      <c r="K44" s="47">
        <f>+[14]NYCT!I50+[14]LIRR!I40+[14]MNR!K48+'[14]B&amp;T '!K41+'[14]MTA Bus'!K36+[14]MTAHQ!L38+[14]SIR!H40+[14]FMTAC!K33+'[14]MTA CC'!K40</f>
        <v>2.8981503399999995</v>
      </c>
      <c r="L44" s="47">
        <f t="shared" si="30"/>
        <v>1.9548622433333338</v>
      </c>
      <c r="M44" s="47">
        <f t="shared" si="42"/>
        <v>40.281417156157872</v>
      </c>
      <c r="N44" s="48"/>
      <c r="O44" s="47">
        <f t="shared" si="32"/>
        <v>51.513301370668607</v>
      </c>
      <c r="P44" s="47">
        <f t="shared" si="32"/>
        <v>46.449021150000007</v>
      </c>
      <c r="Q44" s="47">
        <f t="shared" si="33"/>
        <v>5.0642802206686</v>
      </c>
      <c r="R44" s="47">
        <f t="shared" si="34"/>
        <v>9.8310146814860779</v>
      </c>
      <c r="S44" s="65"/>
      <c r="T44" s="50"/>
      <c r="U44" s="51"/>
      <c r="V44" s="26" t="s">
        <v>84</v>
      </c>
      <c r="W44" s="26"/>
      <c r="X44" s="47">
        <f>[14]NYCT!S50+[14]LIRR!S40+[14]MNR!X48+'[14]B&amp;T '!X41+'[14]MTA Bus'!V36+[14]MTAHQ!Y38+[14]SIR!Q40+[14]FMTAC!V33+'[14]MTA CC'!V40</f>
        <v>46.660288787335276</v>
      </c>
      <c r="Y44" s="47">
        <f>[14]NYCT!T50+[14]LIRR!T40+[14]MNR!Y48+'[14]B&amp;T '!Y41+'[14]MTA Bus'!W36+[14]MTAHQ!Z38+[14]SIR!R40+[14]FMTAC!W33+'[14]MTA CC'!W40</f>
        <v>43.550870810000006</v>
      </c>
      <c r="Z44" s="47">
        <f t="shared" si="35"/>
        <v>3.1094179773352693</v>
      </c>
      <c r="AA44" s="47">
        <f t="shared" si="36"/>
        <v>6.6639492770975739</v>
      </c>
      <c r="AB44" s="48"/>
      <c r="AC44" s="47">
        <f>[14]NYCT!X50+[14]LIRR!X40+[14]MNR!AC48+'[14]B&amp;T '!AC41+'[14]MTA Bus'!AA36+[14]MTAHQ!AD38+[14]SIR!V40+[14]FMTAC!AA33+'[14]MTA CC'!AA40</f>
        <v>4.8530125833333333</v>
      </c>
      <c r="AD44" s="47">
        <f>[14]NYCT!Y50+[14]LIRR!Y40+[14]MNR!AD48+'[14]B&amp;T '!AD41+'[14]MTA Bus'!AB36+[14]MTAHQ!AE38+[14]SIR!W40+[14]FMTAC!AB33+'[14]MTA CC'!AB40</f>
        <v>2.8981503399999995</v>
      </c>
      <c r="AE44" s="47">
        <f t="shared" si="37"/>
        <v>1.9548622433333338</v>
      </c>
      <c r="AF44" s="47">
        <f t="shared" si="38"/>
        <v>40.281417156157872</v>
      </c>
      <c r="AG44" s="48"/>
      <c r="AH44" s="47">
        <f t="shared" si="39"/>
        <v>51.513301370668607</v>
      </c>
      <c r="AI44" s="47">
        <f t="shared" si="39"/>
        <v>46.449021150000007</v>
      </c>
      <c r="AJ44" s="47">
        <f t="shared" si="39"/>
        <v>5.0642802206686035</v>
      </c>
      <c r="AK44" s="47">
        <f t="shared" si="41"/>
        <v>9.831014681486085</v>
      </c>
      <c r="AL44" s="60"/>
      <c r="BT44" s="8">
        <v>57823705.541000001</v>
      </c>
      <c r="BU44" s="8">
        <v>49144556.729999997</v>
      </c>
    </row>
    <row r="45" spans="1:73" ht="12.75" customHeight="1">
      <c r="A45" s="8" t="s">
        <v>85</v>
      </c>
      <c r="B45" s="54"/>
      <c r="C45" s="26" t="s">
        <v>86</v>
      </c>
      <c r="D45" s="26"/>
      <c r="E45" s="47">
        <f>+[14]NYCT!C51+[14]LIRR!C41+[14]MNR!E49+'[14]B&amp;T '!E42+'[14]MTA Bus'!E37+[14]MTAHQ!F39+[14]SIR!B41+[14]FMTAC!E34</f>
        <v>28.248000929980677</v>
      </c>
      <c r="F45" s="47">
        <f>+[14]NYCT!D51+[14]LIRR!D41+[14]MNR!F49+'[14]B&amp;T '!F42+'[14]MTA Bus'!F37+[14]MTAHQ!G39+[14]SIR!C41+[14]FMTAC!F34</f>
        <v>21.058445502000001</v>
      </c>
      <c r="G45" s="47">
        <f t="shared" si="28"/>
        <v>7.1895554279806753</v>
      </c>
      <c r="H45" s="47">
        <f t="shared" si="29"/>
        <v>25.45155476949212</v>
      </c>
      <c r="I45" s="48"/>
      <c r="J45" s="47">
        <f>+[14]NYCT!H51+[14]LIRR!H41+[14]MNR!J49+'[14]B&amp;T '!J42+'[14]MTA Bus'!J37+[14]MTAHQ!K39+[14]SIR!G41+[14]FMTAC!J34+'[14]MTA CC'!J41</f>
        <v>3.662077879951902</v>
      </c>
      <c r="K45" s="47">
        <f>+[14]NYCT!I51+[14]LIRR!I41+[14]MNR!K49+'[14]B&amp;T '!K42+'[14]MTA Bus'!K37+[14]MTAHQ!L39+[14]SIR!H41+[14]FMTAC!K34+'[14]MTA CC'!K41</f>
        <v>6.480437999999987E-2</v>
      </c>
      <c r="L45" s="47">
        <f t="shared" si="30"/>
        <v>3.597273499951902</v>
      </c>
      <c r="M45" s="47">
        <f t="shared" si="42"/>
        <v>98.230393177742812</v>
      </c>
      <c r="N45" s="48"/>
      <c r="O45" s="47">
        <f t="shared" si="32"/>
        <v>31.910078809932578</v>
      </c>
      <c r="P45" s="47">
        <f t="shared" si="32"/>
        <v>21.123249882</v>
      </c>
      <c r="Q45" s="47">
        <f t="shared" si="33"/>
        <v>10.786828927932579</v>
      </c>
      <c r="R45" s="47">
        <f t="shared" si="34"/>
        <v>33.80383042042186</v>
      </c>
      <c r="S45" s="65"/>
      <c r="T45" s="50"/>
      <c r="U45" s="51"/>
      <c r="V45" s="26" t="s">
        <v>86</v>
      </c>
      <c r="W45" s="26"/>
      <c r="X45" s="47">
        <f>[14]NYCT!S51+[14]LIRR!S41+[14]MNR!X49+'[14]B&amp;T '!X42+'[14]MTA Bus'!V37+[14]MTAHQ!Y39+[14]SIR!Q41+[14]FMTAC!V34+'[14]MTA CC'!V41</f>
        <v>28.248000929980677</v>
      </c>
      <c r="Y45" s="47">
        <f>[14]NYCT!T51+[14]LIRR!T41+[14]MNR!Y49+'[14]B&amp;T '!Y42+'[14]MTA Bus'!W37+[14]MTAHQ!Z39+[14]SIR!R41+[14]FMTAC!W34+'[14]MTA CC'!W41</f>
        <v>21.058445502000001</v>
      </c>
      <c r="Z45" s="47">
        <f t="shared" si="35"/>
        <v>7.1895554279806753</v>
      </c>
      <c r="AA45" s="47">
        <f t="shared" si="36"/>
        <v>25.45155476949212</v>
      </c>
      <c r="AB45" s="48"/>
      <c r="AC45" s="47">
        <f>[14]NYCT!X51+[14]LIRR!X41+[14]MNR!AC49+'[14]B&amp;T '!AC42+'[14]MTA Bus'!AA37+[14]MTAHQ!AD39+[14]SIR!V41+[14]FMTAC!AA34+'[14]MTA CC'!AA41</f>
        <v>3.662077879951902</v>
      </c>
      <c r="AD45" s="47">
        <f>[14]NYCT!Y51+[14]LIRR!Y41+[14]MNR!AD49+'[14]B&amp;T '!AD42+'[14]MTA Bus'!AB37+[14]MTAHQ!AE39+[14]SIR!W41+[14]FMTAC!AB34+'[14]MTA CC'!AB41</f>
        <v>6.480437999999987E-2</v>
      </c>
      <c r="AE45" s="47">
        <f t="shared" si="37"/>
        <v>3.597273499951902</v>
      </c>
      <c r="AF45" s="47">
        <f t="shared" si="38"/>
        <v>98.230393177742812</v>
      </c>
      <c r="AG45" s="48"/>
      <c r="AH45" s="47">
        <f t="shared" si="39"/>
        <v>31.910078809932578</v>
      </c>
      <c r="AI45" s="47">
        <f t="shared" si="39"/>
        <v>21.123249882</v>
      </c>
      <c r="AJ45" s="47">
        <f t="shared" si="39"/>
        <v>10.786828927932577</v>
      </c>
      <c r="AK45" s="47">
        <f t="shared" si="41"/>
        <v>33.803830420421853</v>
      </c>
      <c r="AL45" s="60"/>
      <c r="BT45" s="8">
        <v>19849117.296</v>
      </c>
      <c r="BU45" s="8">
        <v>18043102.18</v>
      </c>
    </row>
    <row r="46" spans="1:73" ht="12.75" customHeight="1">
      <c r="A46" s="8" t="s">
        <v>87</v>
      </c>
      <c r="B46" s="54"/>
      <c r="C46" s="26" t="s">
        <v>88</v>
      </c>
      <c r="D46" s="26"/>
      <c r="E46" s="47">
        <f>+[14]NYCT!C52+[14]LIRR!C42+[14]MNR!E50+'[14]B&amp;T '!E43+'[14]MTA Bus'!E38+[14]MTAHQ!F40+[14]SIR!B42+[14]FMTAC!E35</f>
        <v>48.559055971608736</v>
      </c>
      <c r="F46" s="47">
        <f>+[14]NYCT!D52+[14]LIRR!D42+[14]MNR!F50+'[14]B&amp;T '!F43+'[14]MTA Bus'!F38+[14]MTAHQ!G40+[14]SIR!C42+[14]FMTAC!F35</f>
        <v>41.952552110000013</v>
      </c>
      <c r="G46" s="47">
        <f t="shared" si="28"/>
        <v>6.6065038616087222</v>
      </c>
      <c r="H46" s="47">
        <f t="shared" si="29"/>
        <v>13.605091222266307</v>
      </c>
      <c r="I46" s="48"/>
      <c r="J46" s="47">
        <f>+[14]NYCT!H52+[14]LIRR!H42+[14]MNR!J50+'[14]B&amp;T '!J43+'[14]MTA Bus'!J38+[14]MTAHQ!K40+[14]SIR!G42+[14]FMTAC!J35+'[14]MTA CC'!J42</f>
        <v>13.289593624616668</v>
      </c>
      <c r="K46" s="47">
        <f>+[14]NYCT!I52+[14]LIRR!I42+[14]MNR!K50+'[14]B&amp;T '!K43+'[14]MTA Bus'!K38+[14]MTAHQ!L40+[14]SIR!H42+[14]FMTAC!K35+'[14]MTA CC'!K42</f>
        <v>4.4673693099999996</v>
      </c>
      <c r="L46" s="47">
        <f t="shared" si="30"/>
        <v>8.822224314616669</v>
      </c>
      <c r="M46" s="47">
        <f t="shared" si="42"/>
        <v>66.384455114376323</v>
      </c>
      <c r="N46" s="48"/>
      <c r="O46" s="47">
        <f t="shared" si="32"/>
        <v>61.8486495962254</v>
      </c>
      <c r="P46" s="47">
        <f t="shared" si="32"/>
        <v>46.419921420000016</v>
      </c>
      <c r="Q46" s="47">
        <f t="shared" si="33"/>
        <v>15.428728176225384</v>
      </c>
      <c r="R46" s="47">
        <f t="shared" si="34"/>
        <v>24.945941870923232</v>
      </c>
      <c r="S46" s="65"/>
      <c r="T46" s="50"/>
      <c r="U46" s="51"/>
      <c r="V46" s="26" t="s">
        <v>88</v>
      </c>
      <c r="W46" s="26"/>
      <c r="X46" s="47">
        <f>[14]NYCT!S52+[14]LIRR!S42+[14]MNR!X50+'[14]B&amp;T '!X43+'[14]MTA Bus'!V38+[14]MTAHQ!Y40+[14]SIR!Q42+[14]FMTAC!V35+'[14]MTA CC'!V42</f>
        <v>48.559055971608736</v>
      </c>
      <c r="Y46" s="47">
        <f>[14]NYCT!T52+[14]LIRR!T42+[14]MNR!Y50+'[14]B&amp;T '!Y43+'[14]MTA Bus'!W38+[14]MTAHQ!Z40+[14]SIR!R42+[14]FMTAC!W35+'[14]MTA CC'!W42</f>
        <v>41.952552110000013</v>
      </c>
      <c r="Z46" s="47">
        <f t="shared" si="35"/>
        <v>6.6065038616087222</v>
      </c>
      <c r="AA46" s="47">
        <f t="shared" si="36"/>
        <v>13.605091222266307</v>
      </c>
      <c r="AB46" s="48"/>
      <c r="AC46" s="47">
        <f>[14]NYCT!X52+[14]LIRR!X42+[14]MNR!AC50+'[14]B&amp;T '!AC43+'[14]MTA Bus'!AA38+[14]MTAHQ!AD40+[14]SIR!V42+[14]FMTAC!AA35+'[14]MTA CC'!AA42</f>
        <v>13.289593624616668</v>
      </c>
      <c r="AD46" s="47">
        <f>[14]NYCT!Y52+[14]LIRR!Y42+[14]MNR!AD50+'[14]B&amp;T '!AD43+'[14]MTA Bus'!AB38+[14]MTAHQ!AE40+[14]SIR!W42+[14]FMTAC!AB35+'[14]MTA CC'!AB42</f>
        <v>4.4673693099999996</v>
      </c>
      <c r="AE46" s="47">
        <f t="shared" si="37"/>
        <v>8.822224314616669</v>
      </c>
      <c r="AF46" s="47">
        <f t="shared" si="38"/>
        <v>66.384455114376323</v>
      </c>
      <c r="AG46" s="48"/>
      <c r="AH46" s="47">
        <f t="shared" si="39"/>
        <v>61.8486495962254</v>
      </c>
      <c r="AI46" s="47">
        <f t="shared" si="39"/>
        <v>46.419921420000016</v>
      </c>
      <c r="AJ46" s="47">
        <f t="shared" si="39"/>
        <v>15.428728176225391</v>
      </c>
      <c r="AK46" s="47">
        <f t="shared" si="41"/>
        <v>24.945941870923242</v>
      </c>
      <c r="AL46" s="60"/>
      <c r="BT46" s="8">
        <v>59705712.715999998</v>
      </c>
      <c r="BU46" s="8">
        <v>47020939.920000002</v>
      </c>
    </row>
    <row r="47" spans="1:73" ht="15.75" thickBot="1">
      <c r="A47" s="8" t="s">
        <v>89</v>
      </c>
      <c r="B47" s="54"/>
      <c r="C47" s="26" t="s">
        <v>90</v>
      </c>
      <c r="D47" s="26"/>
      <c r="E47" s="47">
        <f>[14]NYCT!C53+[14]LIRR!C43+[14]MNR!E51+'[14]B&amp;T '!E44+'[14]MTA Bus'!E39+[14]MTAHQ!F44+[14]SIR!B43+[14]FMTAC!E36+'[14]MTA CC'!E43</f>
        <v>18.176079338120065</v>
      </c>
      <c r="F47" s="47">
        <f>[14]NYCT!D53+[14]LIRR!D43+[14]MNR!F51+'[14]B&amp;T '!F44+'[14]MTA Bus'!F39+[14]MTAHQ!G44+[14]SIR!C43+[14]FMTAC!F36+'[14]MTA CC'!F43</f>
        <v>16.923177880000001</v>
      </c>
      <c r="G47" s="47">
        <f t="shared" si="28"/>
        <v>1.2529014581200641</v>
      </c>
      <c r="H47" s="47">
        <f t="shared" si="29"/>
        <v>6.8931337436033147</v>
      </c>
      <c r="I47" s="48"/>
      <c r="J47" s="47">
        <f>+[14]NYCT!H53+[14]LIRR!H43+[14]MNR!J51+'[14]B&amp;T '!J44+'[14]MTA Bus'!J39+[14]MTAHQ!K43+[14]SIR!G43+[14]FMTAC!J36+'[14]MTA CC'!J43</f>
        <v>0.22389426073805271</v>
      </c>
      <c r="K47" s="47">
        <f>+[14]NYCT!I53+[14]LIRR!I43+[14]MNR!K51+'[14]B&amp;T '!K44+'[14]MTA Bus'!K39+[14]MTAHQ!L43+[14]SIR!H43+[14]FMTAC!K36+'[14]MTA CC'!K43</f>
        <v>0.54817764000000002</v>
      </c>
      <c r="L47" s="47">
        <f t="shared" si="30"/>
        <v>-0.32428337926194728</v>
      </c>
      <c r="M47" s="47" t="str">
        <f t="shared" si="42"/>
        <v xml:space="preserve">              *</v>
      </c>
      <c r="N47" s="48"/>
      <c r="O47" s="47">
        <f t="shared" si="32"/>
        <v>18.399973598858118</v>
      </c>
      <c r="P47" s="47">
        <f t="shared" si="32"/>
        <v>17.471355519999999</v>
      </c>
      <c r="Q47" s="47">
        <f t="shared" si="33"/>
        <v>0.92861807885811842</v>
      </c>
      <c r="R47" s="47">
        <f t="shared" si="34"/>
        <v>5.0468446265365694</v>
      </c>
      <c r="S47" s="65"/>
      <c r="T47" s="50"/>
      <c r="U47" s="51"/>
      <c r="V47" s="26" t="s">
        <v>90</v>
      </c>
      <c r="W47" s="26"/>
      <c r="X47" s="47">
        <f>[14]NYCT!S53+[14]LIRR!S43+[14]MNR!X51+'[14]B&amp;T '!X44+'[14]MTA Bus'!V39+[14]MTAHQ!Y44+[14]SIR!Q43+[14]FMTAC!V36+'[14]MTA CC'!V43</f>
        <v>18.176079338120065</v>
      </c>
      <c r="Y47" s="47">
        <f>[14]NYCT!T53+[14]LIRR!T43+[14]MNR!Y51+'[14]B&amp;T '!Y44+'[14]MTA Bus'!W39+[14]MTAHQ!Z44+[14]SIR!R43+[14]FMTAC!W36+'[14]MTA CC'!W43</f>
        <v>16.923177880000001</v>
      </c>
      <c r="Z47" s="47">
        <f t="shared" si="35"/>
        <v>1.2529014581200641</v>
      </c>
      <c r="AA47" s="47">
        <f t="shared" si="36"/>
        <v>6.8931337436033147</v>
      </c>
      <c r="AB47" s="48"/>
      <c r="AC47" s="47">
        <f>[14]NYCT!X53+[14]LIRR!X43+[14]MNR!AC51+'[14]B&amp;T '!AC44+'[14]MTA Bus'!AA39+[14]MTAHQ!AD44+[14]SIR!V43+[14]FMTAC!AA36+'[14]MTA CC'!AA43</f>
        <v>0.22389426073805271</v>
      </c>
      <c r="AD47" s="47">
        <f>[14]NYCT!Y53+[14]LIRR!Y43+[14]MNR!AD51+'[14]B&amp;T '!AD44+'[14]MTA Bus'!AB39+[14]MTAHQ!AE44+[14]SIR!W43+[14]FMTAC!AB36+'[14]MTA CC'!AB43</f>
        <v>0.54817764000000002</v>
      </c>
      <c r="AE47" s="47">
        <f t="shared" si="37"/>
        <v>-0.32428337926194728</v>
      </c>
      <c r="AF47" s="47" t="str">
        <f t="shared" si="38"/>
        <v xml:space="preserve">              *</v>
      </c>
      <c r="AG47" s="48"/>
      <c r="AH47" s="47">
        <f t="shared" si="39"/>
        <v>18.399973598858118</v>
      </c>
      <c r="AI47" s="47">
        <f t="shared" si="39"/>
        <v>17.471355519999999</v>
      </c>
      <c r="AJ47" s="47">
        <f t="shared" si="39"/>
        <v>0.92861807885811687</v>
      </c>
      <c r="AK47" s="47">
        <f t="shared" si="41"/>
        <v>5.0468446265365614</v>
      </c>
      <c r="AL47" s="60"/>
      <c r="BT47" s="8">
        <v>14645883.703</v>
      </c>
      <c r="BU47" s="8">
        <v>12359719.810000001</v>
      </c>
    </row>
    <row r="48" spans="1:73" s="61" customFormat="1" ht="12.75" customHeight="1">
      <c r="B48" s="54"/>
      <c r="C48" s="35" t="s">
        <v>91</v>
      </c>
      <c r="D48" s="35"/>
      <c r="E48" s="62">
        <f>E35+E38+SUM(E41:E47)</f>
        <v>259.90152825878789</v>
      </c>
      <c r="F48" s="62">
        <f>F35+F38+SUM(F41:F47)</f>
        <v>224.47564838200003</v>
      </c>
      <c r="G48" s="62">
        <f t="shared" si="28"/>
        <v>35.42587987678786</v>
      </c>
      <c r="H48" s="63">
        <f t="shared" si="29"/>
        <v>13.630500795483501</v>
      </c>
      <c r="I48" s="64"/>
      <c r="J48" s="62">
        <f>J35+J38+SUM(J41:J47)+0.003</f>
        <v>22.61703259602476</v>
      </c>
      <c r="K48" s="62">
        <f>K35+K38+SUM(K41:K47)</f>
        <v>8.6343230099999904</v>
      </c>
      <c r="L48" s="62">
        <f t="shared" si="30"/>
        <v>13.98270958602477</v>
      </c>
      <c r="M48" s="63">
        <f t="shared" si="42"/>
        <v>61.82380259947282</v>
      </c>
      <c r="N48" s="64"/>
      <c r="O48" s="62">
        <f>O35+O38+SUM(O41:O47)</f>
        <v>282.51556085481263</v>
      </c>
      <c r="P48" s="62">
        <f>P35+P38+SUM(P41:P47)</f>
        <v>233.10997139200001</v>
      </c>
      <c r="Q48" s="62">
        <f t="shared" si="33"/>
        <v>49.405589462812628</v>
      </c>
      <c r="R48" s="63">
        <f t="shared" si="34"/>
        <v>17.487740963126143</v>
      </c>
      <c r="S48" s="65"/>
      <c r="T48" s="50"/>
      <c r="U48" s="51"/>
      <c r="V48" s="35" t="s">
        <v>91</v>
      </c>
      <c r="W48" s="35"/>
      <c r="X48" s="62">
        <f>X35+X38+SUM(X41:X47)</f>
        <v>259.90152825878789</v>
      </c>
      <c r="Y48" s="62">
        <f>Y35+Y38+SUM(Y41:Y47)</f>
        <v>224.47564838200003</v>
      </c>
      <c r="Z48" s="62">
        <f t="shared" si="35"/>
        <v>35.42587987678786</v>
      </c>
      <c r="AA48" s="63">
        <f t="shared" si="36"/>
        <v>13.630500795483501</v>
      </c>
      <c r="AB48" s="64"/>
      <c r="AC48" s="62">
        <f>AC35+AC38+SUM(AC41:AC47)</f>
        <v>22.614617762691427</v>
      </c>
      <c r="AD48" s="62">
        <f>AD35+AD38+SUM(AD41:AD47)</f>
        <v>8.6365011599999892</v>
      </c>
      <c r="AE48" s="62">
        <f t="shared" si="37"/>
        <v>13.978116602691438</v>
      </c>
      <c r="AF48" s="63">
        <f t="shared" si="38"/>
        <v>61.810094467976825</v>
      </c>
      <c r="AG48" s="64"/>
      <c r="AH48" s="62">
        <f>AH35+AH38+SUM(AH41:AH47)</f>
        <v>282.5161460214793</v>
      </c>
      <c r="AI48" s="62">
        <f>AI35+AI38+SUM(AI41:AI47)</f>
        <v>233.112149542</v>
      </c>
      <c r="AJ48" s="62">
        <f>AH48-AI48</f>
        <v>49.403996479479304</v>
      </c>
      <c r="AK48" s="63">
        <f t="shared" si="41"/>
        <v>17.487140885648067</v>
      </c>
      <c r="AL48" s="60"/>
      <c r="BN48" s="55"/>
      <c r="BO48" s="66"/>
      <c r="BP48" s="66"/>
      <c r="BQ48" s="66"/>
      <c r="BR48" s="66"/>
      <c r="BS48" s="67"/>
    </row>
    <row r="49" spans="1:73" s="68" customFormat="1" ht="12.75" customHeight="1">
      <c r="B49" s="88"/>
      <c r="C49" s="70" t="s">
        <v>49</v>
      </c>
      <c r="E49" s="72">
        <f>[14]NYCT!C54+[14]LIRR!C44+[14]MNR!E52+'[14]B&amp;T '!E45+'[14]MTA Bus'!E40+[14]MTAHQ!F46+[14]SIR!B44+[14]FMTAC!E37+'[14]MTA CC'!E44</f>
        <v>259.90152825878795</v>
      </c>
      <c r="F49" s="72">
        <f>[14]NYCT!D54+[14]LIRR!D44+[14]MNR!F52+'[14]B&amp;T '!F45+'[14]MTA Bus'!F40+[14]MTAHQ!G46+[14]SIR!C44+[14]FMTAC!F37+'[14]MTA CC'!F44</f>
        <v>224.47564838200003</v>
      </c>
      <c r="G49" s="89"/>
      <c r="H49" s="90"/>
      <c r="I49" s="90"/>
      <c r="J49" s="72">
        <f>+[14]NYCT!H54+[14]LIRR!H44+[14]MNR!J52+'[14]B&amp;T '!J45+'[14]MTA Bus'!J40+[14]MTAHQ!K46+[14]SIR!G44+[14]FMTAC!J37+'[14]MTA CC'!J44</f>
        <v>22.614617762691427</v>
      </c>
      <c r="K49" s="72">
        <f>+[14]NYCT!I54+[14]LIRR!I44+[14]MNR!K52+'[14]B&amp;T '!K45+'[14]MTA Bus'!K40+[14]MTAHQ!L46+[14]SIR!H44+[14]FMTAC!K37+'[14]MTA CC'!K44</f>
        <v>8.6365011599999892</v>
      </c>
      <c r="L49" s="89"/>
      <c r="M49" s="90"/>
      <c r="O49" s="91"/>
      <c r="P49" s="91"/>
      <c r="Q49" s="89"/>
      <c r="R49" s="92"/>
      <c r="S49" s="76"/>
      <c r="T49" s="77"/>
      <c r="U49" s="78"/>
      <c r="V49" s="70" t="s">
        <v>49</v>
      </c>
      <c r="X49" s="72">
        <f>[14]NYCT!S54+[14]LIRR!S44+[14]MNR!X52+'[14]B&amp;T '!X45+'[14]MTA Bus'!V40+[14]MTAHQ!Y46+[14]SIR!Q44+[14]FMTAC!V37+'[14]MTA CC'!V44</f>
        <v>259.90152825878795</v>
      </c>
      <c r="Y49" s="72">
        <f>[14]NYCT!T54+[14]LIRR!T44+[14]MNR!Y52+'[14]B&amp;T '!Y45+'[14]MTA Bus'!W40+[14]MTAHQ!Z46+[14]SIR!R44+[14]FMTAC!W37+'[14]MTA CC'!W44</f>
        <v>224.47564838200003</v>
      </c>
      <c r="Z49" s="89"/>
      <c r="AC49" s="72">
        <f>[14]NYCT!X54+[14]LIRR!X44+[14]MNR!AC52+'[14]B&amp;T '!AC45+'[14]MTA Bus'!AA40+[14]MTAHQ!AD46+[14]SIR!V44+[14]FMTAC!AA37+'[14]MTA CC'!AA44</f>
        <v>22.614617762691427</v>
      </c>
      <c r="AD49" s="72">
        <f>[14]NYCT!Y54+[14]LIRR!Y44+[14]MNR!AD52+'[14]B&amp;T '!AD45+'[14]MTA Bus'!AB40+[14]MTAHQ!AE46+[14]SIR!W44+[14]FMTAC!AB37+'[14]MTA CC'!AB44</f>
        <v>8.6365011599999892</v>
      </c>
      <c r="AE49" s="91"/>
      <c r="AH49" s="91"/>
      <c r="AI49" s="91"/>
      <c r="AJ49" s="91"/>
      <c r="AK49" s="74"/>
      <c r="AL49" s="79"/>
    </row>
    <row r="50" spans="1:73" ht="15">
      <c r="B50" s="54"/>
      <c r="C50" s="45" t="s">
        <v>92</v>
      </c>
      <c r="D50" s="26"/>
      <c r="E50" s="83"/>
      <c r="F50" s="83"/>
      <c r="G50" s="83"/>
      <c r="H50" s="47"/>
      <c r="I50" s="48"/>
      <c r="J50" s="83"/>
      <c r="K50" s="83"/>
      <c r="L50" s="83"/>
      <c r="M50" s="47"/>
      <c r="N50" s="48"/>
      <c r="O50" s="83"/>
      <c r="P50" s="83"/>
      <c r="Q50" s="83"/>
      <c r="R50" s="47"/>
      <c r="S50" s="65"/>
      <c r="T50" s="50"/>
      <c r="U50" s="51"/>
      <c r="V50" s="45" t="s">
        <v>92</v>
      </c>
      <c r="W50" s="26"/>
      <c r="X50" s="83"/>
      <c r="Y50" s="83"/>
      <c r="Z50" s="83"/>
      <c r="AA50" s="47"/>
      <c r="AB50" s="48"/>
      <c r="AC50" s="83"/>
      <c r="AD50" s="83"/>
      <c r="AE50" s="83"/>
      <c r="AF50" s="47"/>
      <c r="AG50" s="48"/>
      <c r="AH50" s="83"/>
      <c r="AI50" s="83"/>
      <c r="AJ50" s="83"/>
      <c r="AK50" s="47"/>
      <c r="AL50" s="60"/>
    </row>
    <row r="51" spans="1:73" ht="12.75" hidden="1" customHeight="1">
      <c r="A51" s="8" t="s">
        <v>93</v>
      </c>
      <c r="B51" s="54"/>
      <c r="C51" s="26" t="s">
        <v>94</v>
      </c>
      <c r="D51" s="26"/>
      <c r="E51" s="47">
        <f>'[14]B&amp;T '!O90+'[14]B&amp;T '!O91</f>
        <v>3.7340079999999998</v>
      </c>
      <c r="F51" s="47">
        <f>'[14]B&amp;T '!P90+'[14]B&amp;T '!P91</f>
        <v>2.5210000000000004</v>
      </c>
      <c r="G51" s="47">
        <f t="shared" ref="G51:G58" si="43">E51-F51</f>
        <v>1.2130079999999994</v>
      </c>
      <c r="H51" s="47">
        <f t="shared" ref="H51:H58" si="44">IF(E51=0,"              -",IF(ABS(G51/E51)&gt;=1,"              *",IF(E51&gt;0,IF(ABS(G51*100/E51)&lt;0.0001, 0, G51*100/E51),IF(ABS(G51*100/E51)&lt;0.0001,0,-G51/E51*100))))</f>
        <v>32.485415135693323</v>
      </c>
      <c r="I51" s="48"/>
      <c r="J51" s="47">
        <v>0</v>
      </c>
      <c r="K51" s="47">
        <v>0</v>
      </c>
      <c r="L51" s="47">
        <f t="shared" ref="L51:L58" si="45">J51-K51</f>
        <v>0</v>
      </c>
      <c r="M51" s="47" t="str">
        <f t="shared" ref="M51:M58" si="46">IF(J51=0,"              -",IF(ABS(L51/J51)&gt;=1,"              *",IF(J51&gt;0,IF(ABS(L51*100/J51)&lt;0.0001, 0, L51*100/J51),IF(ABS(L51*100/J51)&lt;0.0001,0,-L51/J51*100))))</f>
        <v xml:space="preserve">              -</v>
      </c>
      <c r="N51" s="48"/>
      <c r="O51" s="47">
        <f t="shared" ref="O51:P54" si="47">E51+J51</f>
        <v>3.7340079999999998</v>
      </c>
      <c r="P51" s="47">
        <f t="shared" si="47"/>
        <v>2.5210000000000004</v>
      </c>
      <c r="Q51" s="47">
        <f t="shared" ref="Q51:Q58" si="48">O51-P51</f>
        <v>1.2130079999999994</v>
      </c>
      <c r="R51" s="47">
        <f t="shared" ref="R51:R58" si="49">IF(O51=0,"              -",IF(ABS(Q51/O51)&gt;=1,"              *",IF(O51&gt;0,IF(ABS(Q51*100/O51)&lt;0.0001, 0, Q51*100/O51),IF(ABS(Q51*100/O51)&lt;0.0001,0,-Q51/O51*100))))</f>
        <v>32.485415135693323</v>
      </c>
      <c r="S51" s="65"/>
      <c r="T51" s="50"/>
      <c r="U51" s="51"/>
      <c r="V51" s="26" t="s">
        <v>94</v>
      </c>
      <c r="W51" s="26"/>
      <c r="X51" s="47">
        <f>'[14]B&amp;T '!AH90+'[14]B&amp;T '!AH91</f>
        <v>3.7340079999999998</v>
      </c>
      <c r="Y51" s="47">
        <f>'[14]B&amp;T '!AI90+'[14]B&amp;T '!AI91</f>
        <v>2.5210000000000004</v>
      </c>
      <c r="Z51" s="47">
        <f t="shared" ref="Z51:Z58" si="50">X51-Y51</f>
        <v>1.2130079999999994</v>
      </c>
      <c r="AA51" s="47">
        <f t="shared" ref="AA51:AA58" si="51">IF(X51=0,"              -",IF(ABS(Z51/X51)&gt;=1,"              *",IF(X51&gt;0,IF(ABS(Z51*100/X51)&lt;0.0001, 0, Z51*100/X51),IF(ABS(Z51*100/X51)&lt;0.0001,0,-Z51/X51*100))))</f>
        <v>32.485415135693323</v>
      </c>
      <c r="AB51" s="48"/>
      <c r="AC51" s="47">
        <f>J51</f>
        <v>0</v>
      </c>
      <c r="AD51" s="47">
        <f>K51</f>
        <v>0</v>
      </c>
      <c r="AE51" s="47">
        <f t="shared" ref="AE51:AE58" si="52">AC51-AD51</f>
        <v>0</v>
      </c>
      <c r="AF51" s="47" t="str">
        <f t="shared" ref="AF51:AF58" si="53">IF(AC51=0,"              -",IF(ABS(AE51/AC51)&gt;=1,"              *",IF(AC51&gt;0,IF(ABS(AE51*100/AC51)&lt;0.0001, 0, AE51*100/AC51),IF(ABS(AE51*100/AC51)&lt;0.0001,0,-AE51/AC51*100))))</f>
        <v xml:space="preserve">              -</v>
      </c>
      <c r="AG51" s="48"/>
      <c r="AH51" s="47">
        <f t="shared" ref="AH51:AJ54" si="54">X51+AC51</f>
        <v>3.7340079999999998</v>
      </c>
      <c r="AI51" s="47">
        <f t="shared" si="54"/>
        <v>2.5210000000000004</v>
      </c>
      <c r="AJ51" s="47">
        <f t="shared" si="54"/>
        <v>1.2130079999999994</v>
      </c>
      <c r="AK51" s="47">
        <f t="shared" ref="AK51:AK58" si="55">IF(AH51=0,"              -",IF(ABS(AJ51/AH51)&gt;=1,"              *",IF(AH51&gt;0,IF(ABS(AJ51*100/AH51)&lt;0.0001, 0, AJ51*100/AH51),IF(ABS(AJ51*100/AH51)&lt;0.0001,0,-AJ51/AH51*100))))</f>
        <v>32.485415135693323</v>
      </c>
      <c r="AL51" s="60"/>
      <c r="BT51" s="8">
        <v>2081203.561</v>
      </c>
      <c r="BU51" s="8">
        <v>979000</v>
      </c>
    </row>
    <row r="52" spans="1:73" ht="12.75" hidden="1" customHeight="1">
      <c r="A52" s="8" t="s">
        <v>95</v>
      </c>
      <c r="B52" s="54"/>
      <c r="C52" s="26" t="s">
        <v>96</v>
      </c>
      <c r="D52" s="26"/>
      <c r="E52" s="47">
        <v>0</v>
      </c>
      <c r="F52" s="47">
        <v>0</v>
      </c>
      <c r="G52" s="47">
        <f>E52-F52</f>
        <v>0</v>
      </c>
      <c r="H52" s="47" t="str">
        <f>IF(E52=0,"              -",IF(ABS(G52/E52)&gt;=1,"              *",IF(E52&gt;0,IF(ABS(G52*100/E52)&lt;0.0001, 0, G52*100/E52),IF(ABS(G52*100/E52)&lt;0.0001,0,-G52/E52*100))))</f>
        <v xml:space="preserve">              -</v>
      </c>
      <c r="I52" s="48"/>
      <c r="J52" s="47">
        <v>0</v>
      </c>
      <c r="K52" s="47">
        <v>0</v>
      </c>
      <c r="L52" s="47">
        <f>J52-K52</f>
        <v>0</v>
      </c>
      <c r="M52" s="47" t="str">
        <f>IF(J52=0,"              -",IF(ABS(L52/J52)&gt;=1,"              *",IF(J52&gt;0,IF(ABS(L52*100/J52)&lt;0.0001, 0, L52*100/J52),IF(ABS(L52*100/J52)&lt;0.0001,0,-L52/J52*100))))</f>
        <v xml:space="preserve">              -</v>
      </c>
      <c r="N52" s="48"/>
      <c r="O52" s="47">
        <f>E52+J52</f>
        <v>0</v>
      </c>
      <c r="P52" s="47">
        <f>F52+K52</f>
        <v>0</v>
      </c>
      <c r="Q52" s="47">
        <f>O52-P52</f>
        <v>0</v>
      </c>
      <c r="R52" s="47" t="str">
        <f>IF(O52=0,"              -",IF(ABS(Q52/O52)&gt;=1,"              *",IF(O52&gt;0,IF(ABS(Q52*100/O52)&lt;0.0001, 0, Q52*100/O52),IF(ABS(Q52*100/O52)&lt;0.0001,0,-Q52/O52*100))))</f>
        <v xml:space="preserve">              -</v>
      </c>
      <c r="S52" s="65"/>
      <c r="T52" s="50"/>
      <c r="U52" s="51"/>
      <c r="V52" s="26" t="s">
        <v>96</v>
      </c>
      <c r="W52" s="26"/>
      <c r="X52" s="47">
        <v>0</v>
      </c>
      <c r="Y52" s="47">
        <f>F52</f>
        <v>0</v>
      </c>
      <c r="Z52" s="47">
        <f>X52-Y52</f>
        <v>0</v>
      </c>
      <c r="AA52" s="47" t="str">
        <f>IF(X52=0,"              -",IF(ABS(Z52/X52)&gt;=1,"              *",IF(X52&gt;0,IF(ABS(Z52*100/X52)&lt;0.0001, 0, Z52*100/X52),IF(ABS(Z52*100/X52)&lt;0.0001,0,-Z52/X52*100))))</f>
        <v xml:space="preserve">              -</v>
      </c>
      <c r="AB52" s="48"/>
      <c r="AC52" s="47">
        <f t="shared" ref="AC52:AD57" si="56">J52</f>
        <v>0</v>
      </c>
      <c r="AD52" s="47">
        <f t="shared" si="56"/>
        <v>0</v>
      </c>
      <c r="AE52" s="47">
        <f>AC52-AD52</f>
        <v>0</v>
      </c>
      <c r="AF52" s="47" t="str">
        <f>IF(AC52=0,"              -",IF(ABS(AE52/AC52)&gt;=1,"              *",IF(AC52&gt;0,IF(ABS(AE52*100/AC52)&lt;0.0001, 0, AE52*100/AC52),IF(ABS(AE52*100/AC52)&lt;0.0001,0,-AE52/AC52*100))))</f>
        <v xml:space="preserve">              -</v>
      </c>
      <c r="AG52" s="48"/>
      <c r="AH52" s="47">
        <f t="shared" si="54"/>
        <v>0</v>
      </c>
      <c r="AI52" s="47">
        <f t="shared" si="54"/>
        <v>0</v>
      </c>
      <c r="AJ52" s="47">
        <f t="shared" si="54"/>
        <v>0</v>
      </c>
      <c r="AK52" s="47" t="str">
        <f>IF(AH52=0,"              -",IF(ABS(AJ52/AH52)&gt;=1,"              *",IF(AH52&gt;0,IF(ABS(AJ52*100/AH52)&lt;0.0001, 0, AJ52*100/AH52),IF(ABS(AJ52*100/AH52)&lt;0.0001,0,-AJ52/AH52*100))))</f>
        <v xml:space="preserve">              -</v>
      </c>
      <c r="AL52" s="60"/>
      <c r="BT52" s="8">
        <v>0</v>
      </c>
      <c r="BU52" s="8">
        <v>0</v>
      </c>
    </row>
    <row r="53" spans="1:73" ht="12.75" hidden="1" customHeight="1">
      <c r="A53" s="8" t="s">
        <v>97</v>
      </c>
      <c r="B53" s="54"/>
      <c r="C53" s="26" t="s">
        <v>98</v>
      </c>
      <c r="D53" s="26"/>
      <c r="E53" s="47">
        <f>[14]NYCT!C57+[14]LIRR!C47+[14]MNR!E55+'[14]B&amp;T '!E48+'[14]MTA Bus'!E44+[14]MTAHQ!F49+[14]SIR!B47+[14]FMTAC!D38+'[14]MTA CC'!E47</f>
        <v>0</v>
      </c>
      <c r="F53" s="47">
        <f>[14]NYCT!D57+[14]LIRR!D47+[14]MNR!F55+'[14]B&amp;T '!F48+'[14]MTA Bus'!F44+[14]MTAHQ!G49+[14]SIR!C47+[14]FMTAC!E38+'[14]MTA CC'!F47</f>
        <v>0</v>
      </c>
      <c r="G53" s="47">
        <f t="shared" si="43"/>
        <v>0</v>
      </c>
      <c r="H53" s="47" t="str">
        <f t="shared" si="44"/>
        <v xml:space="preserve">              -</v>
      </c>
      <c r="I53" s="48"/>
      <c r="J53" s="47">
        <v>0</v>
      </c>
      <c r="K53" s="47">
        <v>0</v>
      </c>
      <c r="L53" s="47">
        <f t="shared" si="45"/>
        <v>0</v>
      </c>
      <c r="M53" s="47" t="str">
        <f t="shared" si="46"/>
        <v xml:space="preserve">              -</v>
      </c>
      <c r="N53" s="48"/>
      <c r="O53" s="47">
        <f>E53+J53</f>
        <v>0</v>
      </c>
      <c r="P53" s="47">
        <f>F53+K53</f>
        <v>0</v>
      </c>
      <c r="Q53" s="47">
        <f t="shared" si="48"/>
        <v>0</v>
      </c>
      <c r="R53" s="47" t="str">
        <f t="shared" si="49"/>
        <v xml:space="preserve">              -</v>
      </c>
      <c r="S53" s="65"/>
      <c r="T53" s="50"/>
      <c r="U53" s="51"/>
      <c r="V53" s="26" t="s">
        <v>98</v>
      </c>
      <c r="W53" s="26"/>
      <c r="X53" s="47">
        <f>[14]NYCT!S57+[14]LIRR!S47+[14]MNR!X55+'[14]B&amp;T '!X48+'[14]MTA Bus'!V44+[14]MTAHQ!Y49+[14]SIR!Q47+[14]FMTAC!T38+'[14]MTA CC'!V47</f>
        <v>0</v>
      </c>
      <c r="Y53" s="47">
        <f>[14]NYCT!T57+[14]LIRR!T47+[14]MNR!Y55+'[14]B&amp;T '!Y48+'[14]MTA Bus'!W44+[14]MTAHQ!Z49+[14]SIR!R47+[14]FMTAC!U38+'[14]MTA CC'!W47</f>
        <v>0</v>
      </c>
      <c r="Z53" s="47">
        <f t="shared" si="50"/>
        <v>0</v>
      </c>
      <c r="AA53" s="47" t="str">
        <f t="shared" si="51"/>
        <v xml:space="preserve">              -</v>
      </c>
      <c r="AB53" s="48"/>
      <c r="AC53" s="47">
        <f t="shared" si="56"/>
        <v>0</v>
      </c>
      <c r="AD53" s="47">
        <f t="shared" si="56"/>
        <v>0</v>
      </c>
      <c r="AE53" s="47">
        <f t="shared" si="52"/>
        <v>0</v>
      </c>
      <c r="AF53" s="47" t="str">
        <f t="shared" si="53"/>
        <v xml:space="preserve">              -</v>
      </c>
      <c r="AG53" s="48"/>
      <c r="AH53" s="47">
        <f t="shared" si="54"/>
        <v>0</v>
      </c>
      <c r="AI53" s="47">
        <f t="shared" si="54"/>
        <v>0</v>
      </c>
      <c r="AJ53" s="47">
        <f t="shared" si="54"/>
        <v>0</v>
      </c>
      <c r="AK53" s="47" t="str">
        <f t="shared" si="55"/>
        <v xml:space="preserve">              -</v>
      </c>
      <c r="AL53" s="60"/>
      <c r="BT53" s="8">
        <v>0</v>
      </c>
      <c r="BU53" s="8">
        <v>0</v>
      </c>
    </row>
    <row r="54" spans="1:73" ht="12.75" hidden="1" customHeight="1">
      <c r="A54" s="8" t="s">
        <v>99</v>
      </c>
      <c r="B54" s="54"/>
      <c r="C54" s="26" t="s">
        <v>100</v>
      </c>
      <c r="D54" s="26"/>
      <c r="E54" s="47">
        <v>0</v>
      </c>
      <c r="F54" s="47">
        <v>0</v>
      </c>
      <c r="G54" s="47">
        <f t="shared" si="43"/>
        <v>0</v>
      </c>
      <c r="H54" s="47" t="str">
        <f t="shared" si="44"/>
        <v xml:space="preserve">              -</v>
      </c>
      <c r="I54" s="48"/>
      <c r="J54" s="47">
        <v>0</v>
      </c>
      <c r="K54" s="47">
        <v>0</v>
      </c>
      <c r="L54" s="47">
        <f t="shared" si="45"/>
        <v>0</v>
      </c>
      <c r="M54" s="47" t="str">
        <f t="shared" si="46"/>
        <v xml:space="preserve">              -</v>
      </c>
      <c r="N54" s="48"/>
      <c r="O54" s="47">
        <f t="shared" si="47"/>
        <v>0</v>
      </c>
      <c r="P54" s="47">
        <f t="shared" si="47"/>
        <v>0</v>
      </c>
      <c r="Q54" s="47">
        <f t="shared" si="48"/>
        <v>0</v>
      </c>
      <c r="R54" s="47" t="str">
        <f t="shared" si="49"/>
        <v xml:space="preserve">              -</v>
      </c>
      <c r="S54" s="65"/>
      <c r="T54" s="50"/>
      <c r="U54" s="51"/>
      <c r="V54" s="26" t="s">
        <v>100</v>
      </c>
      <c r="W54" s="26"/>
      <c r="X54" s="47">
        <v>0</v>
      </c>
      <c r="Y54" s="47">
        <v>0</v>
      </c>
      <c r="Z54" s="47">
        <f t="shared" si="50"/>
        <v>0</v>
      </c>
      <c r="AA54" s="47" t="str">
        <f t="shared" si="51"/>
        <v xml:space="preserve">              -</v>
      </c>
      <c r="AB54" s="48"/>
      <c r="AC54" s="47">
        <f t="shared" si="56"/>
        <v>0</v>
      </c>
      <c r="AD54" s="47">
        <f t="shared" si="56"/>
        <v>0</v>
      </c>
      <c r="AE54" s="47">
        <f t="shared" si="52"/>
        <v>0</v>
      </c>
      <c r="AF54" s="47" t="str">
        <f t="shared" si="53"/>
        <v xml:space="preserve">              -</v>
      </c>
      <c r="AG54" s="48"/>
      <c r="AH54" s="47">
        <f t="shared" si="54"/>
        <v>0</v>
      </c>
      <c r="AI54" s="47">
        <f t="shared" si="54"/>
        <v>0</v>
      </c>
      <c r="AJ54" s="47">
        <f t="shared" si="54"/>
        <v>0</v>
      </c>
      <c r="AK54" s="47" t="str">
        <f t="shared" si="55"/>
        <v xml:space="preserve">              -</v>
      </c>
      <c r="AL54" s="60"/>
      <c r="BT54" s="8">
        <v>2202000</v>
      </c>
      <c r="BU54" s="8">
        <v>0</v>
      </c>
    </row>
    <row r="55" spans="1:73" ht="12.75" hidden="1" customHeight="1">
      <c r="B55" s="54"/>
      <c r="C55" s="26"/>
      <c r="D55" s="26"/>
      <c r="E55" s="47"/>
      <c r="F55" s="47"/>
      <c r="G55" s="47"/>
      <c r="H55" s="47"/>
      <c r="I55" s="48"/>
      <c r="J55" s="47"/>
      <c r="K55" s="47"/>
      <c r="L55" s="47"/>
      <c r="M55" s="47"/>
      <c r="N55" s="48"/>
      <c r="O55" s="47"/>
      <c r="P55" s="47"/>
      <c r="Q55" s="47"/>
      <c r="R55" s="47"/>
      <c r="S55" s="65"/>
      <c r="T55" s="50"/>
      <c r="U55" s="51"/>
      <c r="V55" s="26"/>
      <c r="W55" s="26"/>
      <c r="X55" s="47"/>
      <c r="Y55" s="47" t="s">
        <v>101</v>
      </c>
      <c r="Z55" s="47"/>
      <c r="AA55" s="47"/>
      <c r="AB55" s="48"/>
      <c r="AC55" s="47"/>
      <c r="AD55" s="47"/>
      <c r="AE55" s="47"/>
      <c r="AF55" s="47"/>
      <c r="AG55" s="48"/>
      <c r="AH55" s="47"/>
      <c r="AI55" s="47"/>
      <c r="AJ55" s="47"/>
      <c r="AK55" s="47"/>
      <c r="AL55" s="60"/>
    </row>
    <row r="56" spans="1:73" ht="15">
      <c r="A56" s="93" t="s">
        <v>102</v>
      </c>
      <c r="B56" s="54"/>
      <c r="C56" s="26" t="s">
        <v>98</v>
      </c>
      <c r="D56" s="26"/>
      <c r="E56" s="47">
        <f>SUM(E51:E55)</f>
        <v>3.7340079999999998</v>
      </c>
      <c r="F56" s="47">
        <f>SUM(F51:F55)</f>
        <v>2.5210000000000004</v>
      </c>
      <c r="G56" s="47">
        <f t="shared" si="43"/>
        <v>1.2130079999999994</v>
      </c>
      <c r="H56" s="47">
        <f t="shared" si="44"/>
        <v>32.485415135693323</v>
      </c>
      <c r="I56" s="48"/>
      <c r="J56" s="47">
        <f>SUM(J51:J55)</f>
        <v>0</v>
      </c>
      <c r="K56" s="47">
        <f>SUM(K51:K55)</f>
        <v>0</v>
      </c>
      <c r="L56" s="47">
        <f t="shared" si="45"/>
        <v>0</v>
      </c>
      <c r="M56" s="47" t="str">
        <f t="shared" si="46"/>
        <v xml:space="preserve">              -</v>
      </c>
      <c r="N56" s="48"/>
      <c r="O56" s="47">
        <f t="shared" ref="O56:P58" si="57">E56+J56</f>
        <v>3.7340079999999998</v>
      </c>
      <c r="P56" s="47">
        <f t="shared" si="57"/>
        <v>2.5210000000000004</v>
      </c>
      <c r="Q56" s="47">
        <f t="shared" si="48"/>
        <v>1.2130079999999994</v>
      </c>
      <c r="R56" s="47">
        <f t="shared" si="49"/>
        <v>32.485415135693323</v>
      </c>
      <c r="S56" s="65"/>
      <c r="T56" s="50"/>
      <c r="U56" s="51"/>
      <c r="V56" s="26" t="s">
        <v>98</v>
      </c>
      <c r="W56" s="26"/>
      <c r="X56" s="47">
        <f>SUM(X51:X55)</f>
        <v>3.7340079999999998</v>
      </c>
      <c r="Y56" s="47">
        <f>SUM(Y51:Y55)</f>
        <v>2.5210000000000004</v>
      </c>
      <c r="Z56" s="47">
        <f t="shared" si="50"/>
        <v>1.2130079999999994</v>
      </c>
      <c r="AA56" s="47">
        <f t="shared" si="51"/>
        <v>32.485415135693323</v>
      </c>
      <c r="AB56" s="48"/>
      <c r="AC56" s="47">
        <f t="shared" si="56"/>
        <v>0</v>
      </c>
      <c r="AD56" s="47">
        <f t="shared" si="56"/>
        <v>0</v>
      </c>
      <c r="AE56" s="47">
        <f t="shared" si="52"/>
        <v>0</v>
      </c>
      <c r="AF56" s="47" t="str">
        <f t="shared" si="53"/>
        <v xml:space="preserve">              -</v>
      </c>
      <c r="AG56" s="48"/>
      <c r="AH56" s="47">
        <f t="shared" ref="AH56:AJ58" si="58">X56+AC56</f>
        <v>3.7340079999999998</v>
      </c>
      <c r="AI56" s="47">
        <f t="shared" si="58"/>
        <v>2.5210000000000004</v>
      </c>
      <c r="AJ56" s="47">
        <f t="shared" si="58"/>
        <v>1.2130079999999994</v>
      </c>
      <c r="AK56" s="47">
        <f t="shared" si="55"/>
        <v>32.485415135693323</v>
      </c>
      <c r="AL56" s="60"/>
    </row>
    <row r="57" spans="1:73" ht="15.75" thickBot="1">
      <c r="A57" s="8" t="s">
        <v>103</v>
      </c>
      <c r="B57" s="54"/>
      <c r="C57" s="26" t="s">
        <v>104</v>
      </c>
      <c r="D57" s="26"/>
      <c r="E57" s="47">
        <v>0</v>
      </c>
      <c r="F57" s="47">
        <v>0</v>
      </c>
      <c r="G57" s="47">
        <f t="shared" si="43"/>
        <v>0</v>
      </c>
      <c r="H57" s="47" t="str">
        <f t="shared" si="44"/>
        <v xml:space="preserve">              -</v>
      </c>
      <c r="I57" s="48"/>
      <c r="J57" s="47">
        <v>0</v>
      </c>
      <c r="K57" s="47">
        <v>0</v>
      </c>
      <c r="L57" s="47">
        <f t="shared" si="45"/>
        <v>0</v>
      </c>
      <c r="M57" s="47" t="str">
        <f t="shared" si="46"/>
        <v xml:space="preserve">              -</v>
      </c>
      <c r="N57" s="48"/>
      <c r="O57" s="47">
        <f t="shared" si="57"/>
        <v>0</v>
      </c>
      <c r="P57" s="47">
        <f t="shared" si="57"/>
        <v>0</v>
      </c>
      <c r="Q57" s="47">
        <f t="shared" si="48"/>
        <v>0</v>
      </c>
      <c r="R57" s="47" t="str">
        <f t="shared" si="49"/>
        <v xml:space="preserve">              -</v>
      </c>
      <c r="S57" s="65"/>
      <c r="T57" s="50"/>
      <c r="U57" s="51"/>
      <c r="V57" s="26" t="s">
        <v>104</v>
      </c>
      <c r="W57" s="26"/>
      <c r="X57" s="47">
        <f>E57</f>
        <v>0</v>
      </c>
      <c r="Y57" s="47">
        <f>F57</f>
        <v>0</v>
      </c>
      <c r="Z57" s="47">
        <f t="shared" si="50"/>
        <v>0</v>
      </c>
      <c r="AA57" s="47" t="str">
        <f t="shared" si="51"/>
        <v xml:space="preserve">              -</v>
      </c>
      <c r="AB57" s="48"/>
      <c r="AC57" s="47">
        <f t="shared" si="56"/>
        <v>0</v>
      </c>
      <c r="AD57" s="47">
        <f t="shared" si="56"/>
        <v>0</v>
      </c>
      <c r="AE57" s="47">
        <f t="shared" si="52"/>
        <v>0</v>
      </c>
      <c r="AF57" s="47" t="str">
        <f t="shared" si="53"/>
        <v xml:space="preserve">              -</v>
      </c>
      <c r="AG57" s="48"/>
      <c r="AH57" s="47">
        <f t="shared" si="58"/>
        <v>0</v>
      </c>
      <c r="AI57" s="47">
        <f t="shared" si="58"/>
        <v>0</v>
      </c>
      <c r="AJ57" s="47">
        <f t="shared" si="58"/>
        <v>0</v>
      </c>
      <c r="AK57" s="47" t="str">
        <f t="shared" si="55"/>
        <v xml:space="preserve">              -</v>
      </c>
      <c r="AL57" s="60"/>
      <c r="BT57" s="8">
        <v>0</v>
      </c>
      <c r="BU57" s="8">
        <v>0</v>
      </c>
    </row>
    <row r="58" spans="1:73" s="61" customFormat="1" ht="12.75" customHeight="1">
      <c r="B58" s="54"/>
      <c r="C58" s="35" t="s">
        <v>105</v>
      </c>
      <c r="D58" s="35"/>
      <c r="E58" s="62">
        <f>SUM(E56:E57)</f>
        <v>3.7340079999999998</v>
      </c>
      <c r="F58" s="62">
        <f>SUM(F56:F57)</f>
        <v>2.5210000000000004</v>
      </c>
      <c r="G58" s="62">
        <f t="shared" si="43"/>
        <v>1.2130079999999994</v>
      </c>
      <c r="H58" s="63">
        <f t="shared" si="44"/>
        <v>32.485415135693323</v>
      </c>
      <c r="I58" s="64"/>
      <c r="J58" s="62">
        <f>SUM(J56:J57)</f>
        <v>0</v>
      </c>
      <c r="K58" s="62">
        <f>SUM(K56:K57)</f>
        <v>0</v>
      </c>
      <c r="L58" s="62">
        <f t="shared" si="45"/>
        <v>0</v>
      </c>
      <c r="M58" s="63" t="str">
        <f t="shared" si="46"/>
        <v xml:space="preserve">              -</v>
      </c>
      <c r="N58" s="64"/>
      <c r="O58" s="62">
        <f t="shared" si="57"/>
        <v>3.7340079999999998</v>
      </c>
      <c r="P58" s="62">
        <f t="shared" si="57"/>
        <v>2.5210000000000004</v>
      </c>
      <c r="Q58" s="62">
        <f t="shared" si="48"/>
        <v>1.2130079999999994</v>
      </c>
      <c r="R58" s="63">
        <f t="shared" si="49"/>
        <v>32.485415135693323</v>
      </c>
      <c r="S58" s="65"/>
      <c r="T58" s="50"/>
      <c r="U58" s="51"/>
      <c r="V58" s="35" t="s">
        <v>105</v>
      </c>
      <c r="W58" s="35"/>
      <c r="X58" s="62">
        <f>SUM(X56:X57)</f>
        <v>3.7340079999999998</v>
      </c>
      <c r="Y58" s="62">
        <f>SUM(Y56:Y57)</f>
        <v>2.5210000000000004</v>
      </c>
      <c r="Z58" s="62">
        <f t="shared" si="50"/>
        <v>1.2130079999999994</v>
      </c>
      <c r="AA58" s="63">
        <f t="shared" si="51"/>
        <v>32.485415135693323</v>
      </c>
      <c r="AB58" s="64"/>
      <c r="AC58" s="62">
        <f>SUM(AC56:AC57)</f>
        <v>0</v>
      </c>
      <c r="AD58" s="62">
        <f>SUM(AD56:AD57)</f>
        <v>0</v>
      </c>
      <c r="AE58" s="62">
        <f t="shared" si="52"/>
        <v>0</v>
      </c>
      <c r="AF58" s="63" t="str">
        <f t="shared" si="53"/>
        <v xml:space="preserve">              -</v>
      </c>
      <c r="AG58" s="64"/>
      <c r="AH58" s="62">
        <f t="shared" si="58"/>
        <v>3.7340079999999998</v>
      </c>
      <c r="AI58" s="62">
        <f t="shared" si="58"/>
        <v>2.5210000000000004</v>
      </c>
      <c r="AJ58" s="62">
        <f t="shared" si="58"/>
        <v>1.2130079999999994</v>
      </c>
      <c r="AK58" s="63">
        <f t="shared" si="55"/>
        <v>32.485415135693323</v>
      </c>
      <c r="AL58" s="60"/>
      <c r="BN58" s="55"/>
      <c r="BO58" s="66"/>
      <c r="BP58" s="66"/>
      <c r="BQ58" s="66"/>
      <c r="BR58" s="66"/>
      <c r="BS58" s="67"/>
    </row>
    <row r="59" spans="1:73" ht="12.75" customHeight="1" thickBot="1">
      <c r="B59" s="54"/>
      <c r="C59" s="26"/>
      <c r="D59" s="26"/>
      <c r="E59" s="83"/>
      <c r="F59" s="83"/>
      <c r="G59" s="83"/>
      <c r="H59" s="94"/>
      <c r="I59" s="48"/>
      <c r="J59" s="83"/>
      <c r="K59" s="83"/>
      <c r="L59" s="83"/>
      <c r="M59" s="94"/>
      <c r="N59" s="48"/>
      <c r="O59" s="83"/>
      <c r="P59" s="83"/>
      <c r="Q59" s="83"/>
      <c r="R59" s="94"/>
      <c r="S59" s="65"/>
      <c r="T59" s="50"/>
      <c r="U59" s="51"/>
      <c r="V59" s="26"/>
      <c r="W59" s="26"/>
      <c r="X59" s="83"/>
      <c r="Y59" s="83"/>
      <c r="Z59" s="83"/>
      <c r="AA59" s="94"/>
      <c r="AB59" s="48"/>
      <c r="AC59" s="83"/>
      <c r="AD59" s="83"/>
      <c r="AE59" s="83"/>
      <c r="AF59" s="94"/>
      <c r="AG59" s="48"/>
      <c r="AH59" s="83"/>
      <c r="AI59" s="83"/>
      <c r="AJ59" s="83"/>
      <c r="AK59" s="94"/>
      <c r="AL59" s="60"/>
    </row>
    <row r="60" spans="1:73" ht="12.75" hidden="1" customHeight="1">
      <c r="B60" s="54"/>
      <c r="C60" s="45" t="s">
        <v>106</v>
      </c>
      <c r="D60" s="26"/>
      <c r="E60" s="83"/>
      <c r="F60" s="83"/>
      <c r="G60" s="83"/>
      <c r="H60" s="94"/>
      <c r="I60" s="48"/>
      <c r="J60" s="83"/>
      <c r="K60" s="83"/>
      <c r="L60" s="83"/>
      <c r="M60" s="94"/>
      <c r="N60" s="48"/>
      <c r="O60" s="83"/>
      <c r="P60" s="83"/>
      <c r="Q60" s="83"/>
      <c r="R60" s="94"/>
      <c r="S60" s="65"/>
      <c r="T60" s="50"/>
      <c r="U60" s="51"/>
      <c r="V60" s="45" t="s">
        <v>106</v>
      </c>
      <c r="W60" s="26"/>
      <c r="X60" s="83"/>
      <c r="Y60" s="83"/>
      <c r="Z60" s="83"/>
      <c r="AA60" s="94"/>
      <c r="AB60" s="48"/>
      <c r="AC60" s="83"/>
      <c r="AD60" s="83"/>
      <c r="AE60" s="83"/>
      <c r="AF60" s="94"/>
      <c r="AG60" s="48"/>
      <c r="AH60" s="83"/>
      <c r="AI60" s="83"/>
      <c r="AJ60" s="83"/>
      <c r="AK60" s="94"/>
      <c r="AL60" s="60"/>
    </row>
    <row r="61" spans="1:73" ht="12.75" hidden="1" customHeight="1">
      <c r="A61" s="8" t="s">
        <v>107</v>
      </c>
      <c r="B61" s="54"/>
      <c r="C61" s="26" t="s">
        <v>108</v>
      </c>
      <c r="D61" s="26"/>
      <c r="E61" s="47">
        <v>0</v>
      </c>
      <c r="F61" s="47">
        <v>0</v>
      </c>
      <c r="G61" s="47">
        <f>E61-F61</f>
        <v>0</v>
      </c>
      <c r="H61" s="47" t="str">
        <f>IF(E61=0,"              -",IF(ABS(G61/E61)&gt;=1,"              *",IF(E61&gt;0,IF(ABS(G61*100/E61)&lt;0.0001, 0, G61*100/E61),IF(ABS(G61*100/E61)&lt;0.0001,0,-G61/E61*100))))</f>
        <v xml:space="preserve">              -</v>
      </c>
      <c r="I61" s="48"/>
      <c r="J61" s="47">
        <v>0</v>
      </c>
      <c r="K61" s="47">
        <v>0</v>
      </c>
      <c r="L61" s="47">
        <f>J61-K61</f>
        <v>0</v>
      </c>
      <c r="M61" s="47" t="str">
        <f>IF(J61=0,"              -",IF(ABS(L61/J61)&gt;=1,"              *",IF(J61&gt;0,IF(ABS(L61*100/J61)&lt;0.0001, 0, L61*100/J61),IF(ABS(L61*100/J61)&lt;0.0001,0,-L61/J61*100))))</f>
        <v xml:space="preserve">              -</v>
      </c>
      <c r="N61" s="48"/>
      <c r="O61" s="47">
        <f>E61+J61</f>
        <v>0</v>
      </c>
      <c r="P61" s="47">
        <f>F61+K61</f>
        <v>0</v>
      </c>
      <c r="Q61" s="47">
        <f>O61-P61</f>
        <v>0</v>
      </c>
      <c r="R61" s="47" t="str">
        <f>IF(O61=0,"              -",IF(ABS(Q61/O61)&gt;=1,"              *",IF(O61&gt;0,IF(ABS(Q61*100/O61)&lt;0.0001, 0, Q61*100/O61),IF(ABS(Q61*100/O61)&lt;0.0001,0,-Q61/O61*100))))</f>
        <v xml:space="preserve">              -</v>
      </c>
      <c r="S61" s="65"/>
      <c r="T61" s="50"/>
      <c r="U61" s="51"/>
      <c r="V61" s="26" t="s">
        <v>108</v>
      </c>
      <c r="W61" s="26"/>
      <c r="X61" s="47">
        <v>0</v>
      </c>
      <c r="Y61" s="47">
        <v>0</v>
      </c>
      <c r="Z61" s="47">
        <f>X61-Y61</f>
        <v>0</v>
      </c>
      <c r="AA61" s="47" t="str">
        <f>IF(X61=0,"              -",IF(ABS(Z61/X61)&gt;=1,"              *",IF(X61&gt;0,IF(ABS(Z61*100/X61)&lt;0.0001, 0, Z61*100/X61),IF(ABS(Z61*100/X61)&lt;0.0001,0,-Z61/X61*100))))</f>
        <v xml:space="preserve">              -</v>
      </c>
      <c r="AB61" s="48"/>
      <c r="AC61" s="47">
        <v>0</v>
      </c>
      <c r="AD61" s="47">
        <v>0</v>
      </c>
      <c r="AE61" s="47">
        <f>AC61-AD61</f>
        <v>0</v>
      </c>
      <c r="AF61" s="47" t="str">
        <f>IF(AC61=0,"              -",IF(ABS(AE61/AC61)&gt;=1,"              *",IF(AC61&gt;0,IF(ABS(AE61*100/AC61)&lt;0.0001, 0, AE61*100/AC61),IF(ABS(AE61*100/AC61)&lt;0.0001,0,-AE61/AC61*100))))</f>
        <v xml:space="preserve">              -</v>
      </c>
      <c r="AG61" s="48"/>
      <c r="AH61" s="47">
        <f>X61+AC61</f>
        <v>0</v>
      </c>
      <c r="AI61" s="47">
        <f>Y61+AD61</f>
        <v>0</v>
      </c>
      <c r="AJ61" s="47">
        <f>AH61-AI61</f>
        <v>0</v>
      </c>
      <c r="AK61" s="47" t="str">
        <f>IF(AH61=0,"              -",IF(ABS(AJ61/AH61)&gt;=1,"              *",IF(AH61&gt;0,IF(ABS(AJ61*100/AH61)&lt;0.0001, 0, AJ61*100/AH61),IF(ABS(AJ61*100/AH61)&lt;0.0001,0,-AJ61/AH61*100))))</f>
        <v xml:space="preserve">              -</v>
      </c>
      <c r="AL61" s="60"/>
      <c r="BT61" s="8">
        <v>0</v>
      </c>
      <c r="BU61" s="8">
        <v>0</v>
      </c>
    </row>
    <row r="62" spans="1:73" ht="12.75" hidden="1" customHeight="1">
      <c r="B62" s="54"/>
      <c r="C62" s="35" t="s">
        <v>109</v>
      </c>
      <c r="D62" s="26"/>
      <c r="E62" s="62">
        <f>SUM(E61)</f>
        <v>0</v>
      </c>
      <c r="F62" s="62">
        <f>SUM(F61)</f>
        <v>0</v>
      </c>
      <c r="G62" s="62">
        <f>E62-F62</f>
        <v>0</v>
      </c>
      <c r="H62" s="63" t="str">
        <f>IF(E62=0,"              -",IF(ABS(G62/E62)&gt;=1,"              *",IF(E62&gt;0,IF(ABS(G62*100/E62)&lt;0.0001, 0, G62*100/E62),IF(ABS(G62*100/E62)&lt;0.0001,0,-G62/E62*100))))</f>
        <v xml:space="preserve">              -</v>
      </c>
      <c r="I62" s="64"/>
      <c r="J62" s="62">
        <f>SUM(J61)</f>
        <v>0</v>
      </c>
      <c r="K62" s="62">
        <f>SUM(K61)</f>
        <v>0</v>
      </c>
      <c r="L62" s="62">
        <f>SUM(L61)</f>
        <v>0</v>
      </c>
      <c r="M62" s="63" t="str">
        <f>IF(J62=0,"              -",IF(ABS(L62/J62)&gt;=1,"              *",IF(J62&gt;0,IF(ABS(L62*100/J62)&lt;0.0001, 0, L62*100/J62),IF(ABS(L62*100/J62)&lt;0.0001,0,-L62/J62*100))))</f>
        <v xml:space="preserve">              -</v>
      </c>
      <c r="N62" s="64"/>
      <c r="O62" s="62">
        <f>SUM(O61)</f>
        <v>0</v>
      </c>
      <c r="P62" s="62">
        <f>SUM(P61)</f>
        <v>0</v>
      </c>
      <c r="Q62" s="62">
        <f>SUM(Q61)</f>
        <v>0</v>
      </c>
      <c r="R62" s="63" t="str">
        <f>IF(O62=0,"              -",IF(ABS(Q62/O62)&gt;=1,"              *",IF(O62&gt;0,IF(ABS(Q62*100/O62)&lt;0.0001, 0, Q62*100/O62),IF(ABS(Q62*100/O62)&lt;0.0001,0,-Q62/O62*100))))</f>
        <v xml:space="preserve">              -</v>
      </c>
      <c r="S62" s="65"/>
      <c r="T62" s="50"/>
      <c r="U62" s="51"/>
      <c r="V62" s="35" t="s">
        <v>109</v>
      </c>
      <c r="W62" s="26"/>
      <c r="X62" s="62">
        <f>SUM(X61)</f>
        <v>0</v>
      </c>
      <c r="Y62" s="62">
        <f>SUM(Y61)</f>
        <v>0</v>
      </c>
      <c r="Z62" s="62">
        <f>X62-Y62</f>
        <v>0</v>
      </c>
      <c r="AA62" s="63" t="str">
        <f>IF(X62=0,"              -",IF(ABS(Z62/X62)&gt;=1,"              *",IF(X62&gt;0,IF(ABS(Z62*100/X62)&lt;0.0001, 0, Z62*100/X62),IF(ABS(Z62*100/X62)&lt;0.0001,0,-Z62/X62*100))))</f>
        <v xml:space="preserve">              -</v>
      </c>
      <c r="AB62" s="64"/>
      <c r="AC62" s="62">
        <f>SUM(AC61)</f>
        <v>0</v>
      </c>
      <c r="AD62" s="62">
        <f>SUM(AD61)</f>
        <v>0</v>
      </c>
      <c r="AE62" s="62">
        <f>SUM(AE61)</f>
        <v>0</v>
      </c>
      <c r="AF62" s="63" t="str">
        <f>IF(AC62=0,"              -",IF(ABS(AE62/AC62)&gt;=1,"              *",IF(AC62&gt;0,IF(ABS(AE62*100/AC62)&lt;0.0001, 0, AE62*100/AC62),IF(ABS(AE62*100/AC62)&lt;0.0001,0,-AE62/AC62*100))))</f>
        <v xml:space="preserve">              -</v>
      </c>
      <c r="AG62" s="64"/>
      <c r="AH62" s="62">
        <f>SUM(AH61)</f>
        <v>0</v>
      </c>
      <c r="AI62" s="62">
        <f>SUM(AI61)</f>
        <v>0</v>
      </c>
      <c r="AJ62" s="62">
        <f>SUM(AJ61)</f>
        <v>0</v>
      </c>
      <c r="AK62" s="63" t="str">
        <f>IF(AH62=0,"              -",IF(ABS(AJ62/AH62)&gt;=1,"              *",IF(AH62&gt;0,IF(ABS(AJ62*100/AH62)&lt;0.0001, 0, AJ62*100/AH62),IF(ABS(AJ62*100/AH62)&lt;0.0001,0,-AJ62/AH62*100))))</f>
        <v xml:space="preserve">              -</v>
      </c>
      <c r="AL62" s="60"/>
    </row>
    <row r="63" spans="1:73" ht="12.75" hidden="1" customHeight="1">
      <c r="B63" s="54"/>
      <c r="C63" s="26"/>
      <c r="D63" s="26"/>
      <c r="E63" s="83"/>
      <c r="F63" s="83"/>
      <c r="G63" s="83"/>
      <c r="H63" s="94"/>
      <c r="I63" s="48"/>
      <c r="J63" s="83"/>
      <c r="K63" s="83"/>
      <c r="L63" s="83"/>
      <c r="M63" s="94"/>
      <c r="N63" s="48"/>
      <c r="O63" s="83"/>
      <c r="P63" s="83"/>
      <c r="Q63" s="83"/>
      <c r="R63" s="94"/>
      <c r="S63" s="65"/>
      <c r="T63" s="50"/>
      <c r="U63" s="51"/>
      <c r="V63" s="26"/>
      <c r="W63" s="26"/>
      <c r="X63" s="83"/>
      <c r="Y63" s="83"/>
      <c r="Z63" s="83"/>
      <c r="AA63" s="94"/>
      <c r="AB63" s="48"/>
      <c r="AC63" s="83"/>
      <c r="AD63" s="83"/>
      <c r="AE63" s="83"/>
      <c r="AF63" s="94"/>
      <c r="AG63" s="48"/>
      <c r="AH63" s="83"/>
      <c r="AI63" s="83"/>
      <c r="AJ63" s="83"/>
      <c r="AK63" s="94"/>
      <c r="AL63" s="60"/>
    </row>
    <row r="64" spans="1:73" s="61" customFormat="1" ht="12.75" customHeight="1">
      <c r="B64" s="54"/>
      <c r="C64" s="95" t="s">
        <v>110</v>
      </c>
      <c r="D64" s="35"/>
      <c r="E64" s="62">
        <f>E32+E48+E58+E62</f>
        <v>960.38264230896277</v>
      </c>
      <c r="F64" s="62">
        <f>F32+F48+F58+F62</f>
        <v>917.97472856200011</v>
      </c>
      <c r="G64" s="62">
        <f>E64-F64</f>
        <v>42.407913746962663</v>
      </c>
      <c r="H64" s="63">
        <f>IF(E64=0,"              -",IF(ABS(G64/E64)&gt;=1,"              *",IF(E64&gt;0,IF(ABS(G64*100/E64)&lt;0.0001, 0, G64*100/E64),IF(ABS(G64*100/E64)&lt;0.0001,0,-G64/E64*100))))</f>
        <v>4.4157309679197319</v>
      </c>
      <c r="I64" s="64"/>
      <c r="J64" s="62">
        <f>J32+J48+J58+J62</f>
        <v>134.57296699234956</v>
      </c>
      <c r="K64" s="62">
        <f>K32+K48+K58+K62</f>
        <v>116.41222496999981</v>
      </c>
      <c r="L64" s="62">
        <f>J64-K64</f>
        <v>18.160742022349751</v>
      </c>
      <c r="M64" s="63">
        <f>IF(J64=0,"              -",IF(ABS(L64/J64)&gt;=1,"              *",IF(J64&gt;0,IF(ABS(L64*100/J64)&lt;0.0001, 0, L64*100/J64),IF(ABS(L64*100/J64)&lt;0.0001,0,-L64/J64*100))))</f>
        <v>13.495089265128696</v>
      </c>
      <c r="N64" s="64"/>
      <c r="O64" s="62">
        <f>O32+O48+O58+O62</f>
        <v>1094.9526093013123</v>
      </c>
      <c r="P64" s="62">
        <f>P32+P48+P58+P62</f>
        <v>1034.3869535319998</v>
      </c>
      <c r="Q64" s="62">
        <f>O64-P64</f>
        <v>60.565655769312571</v>
      </c>
      <c r="R64" s="63">
        <f>IF(O64=0,"              -",IF(ABS(Q64/O64)&gt;=1,"              *",IF(O64&gt;0,IF(ABS(Q64*100/O64)&lt;0.0001, 0, Q64*100/O64),IF(ABS(Q64*100/O64)&lt;0.0001,0,-Q64/O64*100))))</f>
        <v>5.5313495081727257</v>
      </c>
      <c r="S64" s="65"/>
      <c r="T64" s="50"/>
      <c r="U64" s="51"/>
      <c r="V64" s="95" t="s">
        <v>110</v>
      </c>
      <c r="W64" s="35"/>
      <c r="X64" s="62">
        <f>X32+X48+X58+X62</f>
        <v>960.38264230896277</v>
      </c>
      <c r="Y64" s="62">
        <f>Y32+Y48+Y58+Y62</f>
        <v>917.97472856200011</v>
      </c>
      <c r="Z64" s="62">
        <f>X64-Y64</f>
        <v>42.407913746962663</v>
      </c>
      <c r="AA64" s="63">
        <f>IF(X64=0,"              -",IF(ABS(Z64/X64)&gt;=1,"              *",IF(X64&gt;0,IF(ABS(Z64*100/X64)&lt;0.0001, 0, Z64*100/X64),IF(ABS(Z64*100/X64)&lt;0.0001,0,-Z64/X64*100))))</f>
        <v>4.4157309679197319</v>
      </c>
      <c r="AB64" s="64"/>
      <c r="AC64" s="62">
        <f>AC32+AC48+AC58+AC62</f>
        <v>134.57055215901624</v>
      </c>
      <c r="AD64" s="62">
        <f>AD32+AD48+AD58+AD62</f>
        <v>116.41440311999982</v>
      </c>
      <c r="AE64" s="62">
        <f>AC64-AD64</f>
        <v>18.156149039016427</v>
      </c>
      <c r="AF64" s="63">
        <f>IF(AC64=0,"              -",IF(ABS(AE64/AC64)&gt;=1,"              *",IF(AC64&gt;0,IF(ABS(AE64*100/AC64)&lt;0.0001, 0, AE64*100/AC64),IF(ABS(AE64*100/AC64)&lt;0.0001,0,-AE64/AC64*100))))</f>
        <v>13.491918363805244</v>
      </c>
      <c r="AG64" s="64"/>
      <c r="AH64" s="62">
        <f>AH32+AH48+AH58+AH62</f>
        <v>1094.9531944679788</v>
      </c>
      <c r="AI64" s="62">
        <f>AI32+AI48+AI58+AI62</f>
        <v>1034.3891316819997</v>
      </c>
      <c r="AJ64" s="62">
        <f>AH64-AI64</f>
        <v>60.564062785979104</v>
      </c>
      <c r="AK64" s="63">
        <f>IF(AH64=0,"              -",IF(ABS(AJ64/AH64)&gt;=1,"              *",IF(AH64&gt;0,IF(ABS(AJ64*100/AH64)&lt;0.0001, 0, AJ64*100/AH64),IF(ABS(AJ64*100/AH64)&lt;0.0001,0,-AJ64/AH64*100))))</f>
        <v>5.531201067951244</v>
      </c>
      <c r="AL64" s="60"/>
      <c r="BN64" s="55"/>
      <c r="BO64" s="66"/>
      <c r="BP64" s="66"/>
      <c r="BQ64" s="66"/>
      <c r="BR64" s="66"/>
      <c r="BS64" s="67"/>
    </row>
    <row r="65" spans="1:85" ht="12.75" customHeight="1">
      <c r="B65" s="54"/>
      <c r="C65" s="26"/>
      <c r="D65" s="26"/>
      <c r="E65" s="83"/>
      <c r="F65" s="83"/>
      <c r="G65" s="83"/>
      <c r="H65" s="94"/>
      <c r="I65" s="96"/>
      <c r="J65" s="83"/>
      <c r="K65" s="83"/>
      <c r="L65" s="83"/>
      <c r="M65" s="94"/>
      <c r="N65" s="96"/>
      <c r="O65" s="83"/>
      <c r="P65" s="83"/>
      <c r="Q65" s="83"/>
      <c r="R65" s="94"/>
      <c r="S65" s="65"/>
      <c r="T65" s="50"/>
      <c r="U65" s="51"/>
      <c r="V65" s="26"/>
      <c r="W65" s="26"/>
      <c r="X65" s="83"/>
      <c r="Y65" s="83"/>
      <c r="Z65" s="83"/>
      <c r="AA65" s="94"/>
      <c r="AB65" s="96"/>
      <c r="AC65" s="83"/>
      <c r="AD65" s="83"/>
      <c r="AE65" s="83"/>
      <c r="AF65" s="94"/>
      <c r="AG65" s="96"/>
      <c r="AH65" s="83"/>
      <c r="AI65" s="83"/>
      <c r="AJ65" s="83"/>
      <c r="AK65" s="94"/>
      <c r="AL65" s="60"/>
    </row>
    <row r="66" spans="1:85" ht="15">
      <c r="A66" s="8" t="s">
        <v>111</v>
      </c>
      <c r="B66" s="54"/>
      <c r="C66" s="26" t="s">
        <v>112</v>
      </c>
      <c r="D66" s="26"/>
      <c r="E66" s="47">
        <f>[14]NYCT!C68+[14]LIRR!C52+[14]MNR!E60+'[14]B&amp;T '!E57+'[14]MTA Bus'!E52+[14]MTAHQ!F54+[14]SIR!B55</f>
        <v>193.00002966666668</v>
      </c>
      <c r="F66" s="47">
        <f>[14]NYCT!D68+[14]LIRR!D52+[14]MNR!F60+'[14]B&amp;T '!F57+'[14]MTA Bus'!F52+[14]MTAHQ!G54+[14]SIR!C55</f>
        <v>237.55834411000001</v>
      </c>
      <c r="G66" s="47">
        <f>E66-F66</f>
        <v>-44.55831444333333</v>
      </c>
      <c r="H66" s="47">
        <f>IF(E66=0,"              -",IF(ABS(G66/E66)&gt;1,"                 *",IF(E66&gt;0,IF(ABS(G66*100/E66)&lt;0.0001, 0, G66*100/E66),IF(ABS(G66*100/E66)&lt;0.0001,0,-G66/E66*100))))</f>
        <v>-23.087206007320663</v>
      </c>
      <c r="I66" s="48"/>
      <c r="J66" s="47">
        <v>0</v>
      </c>
      <c r="K66" s="47">
        <v>0</v>
      </c>
      <c r="L66" s="47">
        <f>J66-K66</f>
        <v>0</v>
      </c>
      <c r="M66" s="47" t="str">
        <f>IF(J66=0,"              -",IF(ABS(L66/J66)&gt;1,"                 *",IF(J66&gt;0,IF(ABS(L66*100/J66)&lt;0.0001, 0, L66*100/J66),IF(ABS(L66*100/J66)&lt;0.0001,0,-L66/J66*100))))</f>
        <v xml:space="preserve">              -</v>
      </c>
      <c r="N66" s="48"/>
      <c r="O66" s="47">
        <f t="shared" ref="O66:P68" si="59">E66+J66</f>
        <v>193.00002966666668</v>
      </c>
      <c r="P66" s="47">
        <f t="shared" si="59"/>
        <v>237.55834411000001</v>
      </c>
      <c r="Q66" s="47">
        <f>O66-P66</f>
        <v>-44.55831444333333</v>
      </c>
      <c r="R66" s="47">
        <f>IF(O66=0,"              -",IF(ABS(Q66/O66)&gt;1,"                 *",IF(O66&gt;0,IF(ABS(Q66*100/O66)&lt;0.0001, 0, Q66*100/O66),IF(ABS(Q66*100/O66)&lt;0.0001,0,-Q66/O66*100))))</f>
        <v>-23.087206007320663</v>
      </c>
      <c r="S66" s="65"/>
      <c r="T66" s="50"/>
      <c r="U66" s="51"/>
      <c r="V66" s="26" t="s">
        <v>112</v>
      </c>
      <c r="W66" s="26"/>
      <c r="X66" s="47">
        <f>[14]NYCT!S68+[14]LIRR!S52+[14]MNR!X60+'[14]B&amp;T '!X57+'[14]MTA Bus'!V52+[14]MTAHQ!Y54+[14]SIR!Q55</f>
        <v>193.00002966666668</v>
      </c>
      <c r="Y66" s="47">
        <f>[14]NYCT!T68+[14]LIRR!T52+[14]MNR!Y60+'[14]B&amp;T '!Y57+'[14]MTA Bus'!W52+[14]MTAHQ!Z54+[14]SIR!R55</f>
        <v>237.55834411000001</v>
      </c>
      <c r="Z66" s="47">
        <f>X66-Y66</f>
        <v>-44.55831444333333</v>
      </c>
      <c r="AA66" s="47">
        <f>IF(X66=0,"              -",IF(ABS(Z66/X66)&gt;1,"                 *",IF(X66&gt;0,IF(ABS(Z66*100/X66)&lt;0.0001, 0, Z66*100/X66),IF(ABS(Z66*100/X66)&lt;0.0001,0,-Z66/X66*100))))</f>
        <v>-23.087206007320663</v>
      </c>
      <c r="AB66" s="48"/>
      <c r="AC66" s="47">
        <f t="shared" ref="AC66:AD68" si="60">J66</f>
        <v>0</v>
      </c>
      <c r="AD66" s="47">
        <f t="shared" si="60"/>
        <v>0</v>
      </c>
      <c r="AE66" s="47">
        <f>AC66-AD66</f>
        <v>0</v>
      </c>
      <c r="AF66" s="47" t="str">
        <f>IF(AC66=0,"              -",IF(ABS(AE66/AC66)&gt;1,"                 *",IF(AC66&gt;0,IF(ABS(AE66*100/AC66)&lt;0.0001, 0, AE66*100/AC66),IF(ABS(AE66*100/AC66)&lt;0.0001,0,-AE66/AC66*100))))</f>
        <v xml:space="preserve">              -</v>
      </c>
      <c r="AG66" s="48"/>
      <c r="AH66" s="47">
        <f t="shared" ref="AH66:AJ67" si="61">X66+AC66</f>
        <v>193.00002966666668</v>
      </c>
      <c r="AI66" s="47">
        <f t="shared" si="61"/>
        <v>237.55834411000001</v>
      </c>
      <c r="AJ66" s="47">
        <f t="shared" si="61"/>
        <v>-44.55831444333333</v>
      </c>
      <c r="AK66" s="47">
        <f>IF(AH66=0,"              -",IF(ABS(AJ66/AH66)&gt;1,"                 *",IF(AH66&gt;0,IF(ABS(AJ66*100/AH66)&lt;0.0001, 0, AJ66*100/AH66),IF(ABS(AJ66*100/AH66)&lt;0.0001,0,-AJ66/AH66*100))))</f>
        <v>-23.087206007320663</v>
      </c>
      <c r="AL66" s="60"/>
      <c r="BT66" s="8">
        <v>174973342.88699999</v>
      </c>
      <c r="BU66" s="8">
        <v>164590719.47</v>
      </c>
    </row>
    <row r="67" spans="1:85" ht="15">
      <c r="A67" s="8" t="s">
        <v>113</v>
      </c>
      <c r="B67" s="54"/>
      <c r="C67" s="26" t="s">
        <v>114</v>
      </c>
      <c r="D67" s="26"/>
      <c r="E67" s="47">
        <f>[14]NYCT!C69+[14]LIRR!C53+[14]MNR!E61+'[14]B&amp;T '!E58+'[14]MTA Bus'!E53+[14]MTAHQ!F55+[14]SIR!B56</f>
        <v>35.859513</v>
      </c>
      <c r="F67" s="47">
        <f>[14]NYCT!D69+[14]LIRR!D53+[14]MNR!F61+'[14]B&amp;T '!F58+'[14]MTA Bus'!F53+[14]MTAHQ!G55+[14]SIR!C56</f>
        <v>34.606864000000002</v>
      </c>
      <c r="G67" s="47">
        <f>E67-F67</f>
        <v>1.2526489999999981</v>
      </c>
      <c r="H67" s="47">
        <f>IF(E67=0,"              -",IF(ABS(G67/E67)&gt;1,"                 *",IF(E67&gt;0,IF(ABS(G67*100/E67)&lt;0.0001, 0, G67*100/E67),IF(ABS(G67*100/E67)&lt;0.0001,0,-G67/E67*100))))</f>
        <v>3.4932125263385427</v>
      </c>
      <c r="I67" s="48"/>
      <c r="J67" s="47">
        <v>0</v>
      </c>
      <c r="K67" s="47">
        <v>0</v>
      </c>
      <c r="L67" s="47">
        <f>J67-K67</f>
        <v>0</v>
      </c>
      <c r="M67" s="47" t="str">
        <f>IF(J67=0,"              -",IF(ABS(L67/J67)&gt;1,"                 *",IF(J67&gt;0,IF(ABS(L67*100/J67)&lt;0.0001, 0, L67*100/J67),IF(ABS(L67*100/J67)&lt;0.0001,0,-L67/J67*100))))</f>
        <v xml:space="preserve">              -</v>
      </c>
      <c r="N67" s="48"/>
      <c r="O67" s="47">
        <f t="shared" si="59"/>
        <v>35.859513</v>
      </c>
      <c r="P67" s="47">
        <f t="shared" si="59"/>
        <v>34.606864000000002</v>
      </c>
      <c r="Q67" s="47">
        <f>O67-P67</f>
        <v>1.2526489999999981</v>
      </c>
      <c r="R67" s="47">
        <f>IF(O67=0,"              -",IF(ABS(Q67/O67)&gt;1,"                 *",IF(O67&gt;0,IF(ABS(Q67*100/O67)&lt;0.0001, 0, Q67*100/O67),IF(ABS(Q67*100/O67)&lt;0.0001,0,-Q67/O67*100))))</f>
        <v>3.4932125263385427</v>
      </c>
      <c r="S67" s="65"/>
      <c r="T67" s="50"/>
      <c r="U67" s="51"/>
      <c r="V67" s="26" t="str">
        <f>C67</f>
        <v>OPEB Obligation</v>
      </c>
      <c r="W67" s="26"/>
      <c r="X67" s="47">
        <f>[14]NYCT!S69+[14]LIRR!S53+[14]MNR!X61+'[14]B&amp;T '!X58+'[14]MTA Bus'!V53+[14]MTAHQ!Y55+[14]SIR!Q56</f>
        <v>35.859513</v>
      </c>
      <c r="Y67" s="47">
        <f>[14]NYCT!T69+[14]LIRR!T53+[14]MNR!Y61+'[14]B&amp;T '!Y58+'[14]MTA Bus'!W53+[14]MTAHQ!Z55+[14]SIR!R56</f>
        <v>34.606864000000002</v>
      </c>
      <c r="Z67" s="47">
        <f>X67-Y67</f>
        <v>1.2526489999999981</v>
      </c>
      <c r="AA67" s="47">
        <f>IF(X67=0,"              -",IF(ABS(Z67/X67)&gt;1,"                 *",IF(X67&gt;0,IF(ABS(Z67*100/X67)&lt;0.0001, 0, Z67*100/X67),IF(ABS(Z67*100/X67)&lt;0.0001,0,-Z67/X67*100))))</f>
        <v>3.4932125263385427</v>
      </c>
      <c r="AB67" s="48"/>
      <c r="AC67" s="47">
        <f t="shared" si="60"/>
        <v>0</v>
      </c>
      <c r="AD67" s="47">
        <f t="shared" si="60"/>
        <v>0</v>
      </c>
      <c r="AE67" s="47">
        <f>AC67-AD67</f>
        <v>0</v>
      </c>
      <c r="AF67" s="47" t="str">
        <f>IF(AC67=0,"              -",IF(ABS(AE67/AC67)&gt;1,"                 *",IF(AC67&gt;0,IF(ABS(AE67*100/AC67)&lt;0.0001, 0, AE67*100/AC67),IF(ABS(AE67*100/AC67)&lt;0.0001,0,-AE67/AC67*100))))</f>
        <v xml:space="preserve">              -</v>
      </c>
      <c r="AG67" s="48"/>
      <c r="AH67" s="47">
        <f t="shared" si="61"/>
        <v>35.859513</v>
      </c>
      <c r="AI67" s="47">
        <f t="shared" si="61"/>
        <v>34.606864000000002</v>
      </c>
      <c r="AJ67" s="47">
        <f t="shared" si="61"/>
        <v>1.2526489999999981</v>
      </c>
      <c r="AK67" s="47">
        <f>IF(AH67=0,"              -",IF(ABS(AJ67/AH67)&gt;1,"                 *",IF(AH67&gt;0,IF(ABS(AJ67*100/AH67)&lt;0.0001, 0, AJ67*100/AH67),IF(ABS(AJ67*100/AH67)&lt;0.0001,0,-AJ67/AH67*100))))</f>
        <v>3.4932125263385427</v>
      </c>
      <c r="AL67" s="60"/>
      <c r="BT67" s="8">
        <v>24920471.820999999</v>
      </c>
      <c r="BU67" s="8">
        <v>20099930.16</v>
      </c>
    </row>
    <row r="68" spans="1:85" ht="15">
      <c r="A68" s="8" t="s">
        <v>115</v>
      </c>
      <c r="B68" s="54"/>
      <c r="C68" s="26" t="s">
        <v>116</v>
      </c>
      <c r="D68" s="26"/>
      <c r="E68" s="47">
        <f>[14]NYCT!C70+[14]LIRR!C54+[14]MNR!E62+'[14]B&amp;T '!E59+'[14]MTA Bus'!E54</f>
        <v>0.58360606060606057</v>
      </c>
      <c r="F68" s="47">
        <f>[14]NYCT!D70+[14]LIRR!D54+[14]MNR!F62+'[14]B&amp;T '!F59+'[14]MTA Bus'!F54</f>
        <v>0.16666700000000001</v>
      </c>
      <c r="G68" s="47">
        <f>E68-F68</f>
        <v>0.41693906060606056</v>
      </c>
      <c r="H68" s="47">
        <f>IF(E68=0,"              -",IF(ABS(G68/E68)&gt;1,"                 *",IF(E68&gt;0,IF(ABS(G68*100/E68)&lt;0.0001, 0, G68*100/E68),IF(ABS(G68*100/E68)&lt;0.0001,0,-G68/E68*100))))</f>
        <v>71.441866140505724</v>
      </c>
      <c r="I68" s="48"/>
      <c r="J68" s="47">
        <v>0</v>
      </c>
      <c r="K68" s="47">
        <v>0</v>
      </c>
      <c r="L68" s="47">
        <f>J68-K68</f>
        <v>0</v>
      </c>
      <c r="M68" s="47" t="str">
        <f>IF(J68=0,"              -",IF(ABS(L68/J68)&gt;1,"                 *",IF(J68&gt;0,IF(ABS(L68*100/J68)&lt;0.0001, 0, L68*100/J68),IF(ABS(L68*100/J68)&lt;0.0001,0,-L68/J68*100))))</f>
        <v xml:space="preserve">              -</v>
      </c>
      <c r="N68" s="48"/>
      <c r="O68" s="47">
        <f t="shared" si="59"/>
        <v>0.58360606060606057</v>
      </c>
      <c r="P68" s="47">
        <f t="shared" si="59"/>
        <v>0.16666700000000001</v>
      </c>
      <c r="Q68" s="47">
        <f>O68-P68</f>
        <v>0.41693906060606056</v>
      </c>
      <c r="R68" s="47">
        <f>IF(O68=0,"              -",IF(ABS(Q68/O68)&gt;1,"                 *",IF(O68&gt;0,IF(ABS(Q68*100/O68)&lt;0.0001, 0, Q68*100/O68),IF(ABS(Q68*100/O68)&lt;0.0001,0,-Q68/O68*100))))</f>
        <v>71.441866140505724</v>
      </c>
      <c r="S68" s="65"/>
      <c r="T68" s="50"/>
      <c r="U68" s="51"/>
      <c r="V68" s="26" t="str">
        <f>C68</f>
        <v>Environmental Remediation</v>
      </c>
      <c r="W68" s="26"/>
      <c r="X68" s="47">
        <f>[14]NYCT!S70+[14]LIRR!S54+[14]MNR!X62+'[14]B&amp;T '!X59+'[14]MTA Bus'!V54</f>
        <v>0.58360606060606057</v>
      </c>
      <c r="Y68" s="47">
        <f>[14]NYCT!T70+[14]LIRR!T54+[14]MNR!Y62+'[14]B&amp;T '!Y59+'[14]MTA Bus'!W54</f>
        <v>0.16666700000000001</v>
      </c>
      <c r="Z68" s="47">
        <f>X68-Y68</f>
        <v>0.41693906060606056</v>
      </c>
      <c r="AA68" s="47">
        <f>IF(X68=0,"              -",IF(ABS(Z68/X68)&gt;1,"                 *",IF(X68&gt;0,IF(ABS(Z68*100/X68)&lt;0.0001, 0, Z68*100/X68),IF(ABS(Z68*100/X68)&lt;0.0001,0,-Z68/X68*100))))</f>
        <v>71.441866140505724</v>
      </c>
      <c r="AB68" s="48"/>
      <c r="AC68" s="47">
        <f t="shared" si="60"/>
        <v>0</v>
      </c>
      <c r="AD68" s="47">
        <f t="shared" si="60"/>
        <v>0</v>
      </c>
      <c r="AE68" s="47">
        <f>AC68-AD68</f>
        <v>0</v>
      </c>
      <c r="AF68" s="47" t="str">
        <f>IF(AC68=0,"              -",IF(ABS(AE68/AC68)&gt;1,"                 *",IF(AC68&gt;0,IF(ABS(AE68*100/AC68)&lt;0.0001, 0, AE68*100/AC68),IF(ABS(AE68*100/AC68)&lt;0.0001,0,-AE68/AC68*100))))</f>
        <v xml:space="preserve">              -</v>
      </c>
      <c r="AG68" s="48"/>
      <c r="AH68" s="47">
        <f>X68+AC68</f>
        <v>0.58360606060606057</v>
      </c>
      <c r="AI68" s="47">
        <f>Y68+AD68</f>
        <v>0.16666700000000001</v>
      </c>
      <c r="AJ68" s="47">
        <f>Z68+AE68</f>
        <v>0.41693906060606056</v>
      </c>
      <c r="AK68" s="47">
        <f>IF(AH68=0,"              -",IF(ABS(AJ68/AH68)&gt;1,"                 *",IF(AH68&gt;0,IF(ABS(AJ68*100/AH68)&lt;0.0001, 0, AJ68*100/AH68),IF(ABS(AJ68*100/AH68)&lt;0.0001,0,-AJ68/AH68*100))))</f>
        <v>71.441866140505724</v>
      </c>
      <c r="AL68" s="60"/>
      <c r="BT68" s="8">
        <v>166667</v>
      </c>
      <c r="BU68" s="8">
        <v>166667</v>
      </c>
    </row>
    <row r="69" spans="1:85" ht="12.75" hidden="1" customHeight="1">
      <c r="B69" s="54"/>
      <c r="C69" s="26" t="s">
        <v>117</v>
      </c>
      <c r="D69" s="26"/>
      <c r="E69" s="47">
        <f>[14]MTAHQ!F56</f>
        <v>0</v>
      </c>
      <c r="F69" s="47">
        <v>0</v>
      </c>
      <c r="G69" s="47">
        <f>E69-F69</f>
        <v>0</v>
      </c>
      <c r="H69" s="47" t="str">
        <f>IF(E69=0,"              -",IF(ABS(G69/E69)&gt;1,"                 *",IF(E69&gt;0,IF(ABS(G69*100/E69)&lt;0.0001, 0, G69*100/E69),IF(ABS(G69*100/E69)&lt;0.0001,0,-G69/E69*100))))</f>
        <v xml:space="preserve">              -</v>
      </c>
      <c r="I69" s="48"/>
      <c r="J69" s="47">
        <f>[14]MTAHQ!K56</f>
        <v>0</v>
      </c>
      <c r="K69" s="47">
        <f>[14]MTAHQ!L56</f>
        <v>0</v>
      </c>
      <c r="L69" s="47">
        <f>J69-K69</f>
        <v>0</v>
      </c>
      <c r="M69" s="47" t="str">
        <f>IF(J69=0,"              -",IF(ABS(L69/J69)&gt;1,"                 *",IF(J69&gt;0,IF(ABS(L69*100/J69)&lt;0.0001, 0, L69*100/J69),IF(ABS(L69*100/J69)&lt;0.0001,0,-L69/J69*100))))</f>
        <v xml:space="preserve">              -</v>
      </c>
      <c r="N69" s="48"/>
      <c r="O69" s="47">
        <f>[14]MTAHQ!P56</f>
        <v>0</v>
      </c>
      <c r="P69" s="47">
        <v>0</v>
      </c>
      <c r="Q69" s="47">
        <f>O69-P69</f>
        <v>0</v>
      </c>
      <c r="R69" s="47" t="str">
        <f>IF(O69=0,"              -",IF(ABS(Q69/O69)&gt;1,"                 *",IF(O69&gt;0,IF(ABS(Q69*100/O69)&lt;0.0001, 0, Q69*100/O69),IF(ABS(Q69*100/O69)&lt;0.0001,0,-Q69/O69*100))))</f>
        <v xml:space="preserve">              -</v>
      </c>
      <c r="S69" s="65"/>
      <c r="T69" s="50"/>
      <c r="U69" s="51"/>
      <c r="V69" s="26" t="s">
        <v>117</v>
      </c>
      <c r="W69" s="26"/>
      <c r="X69" s="47">
        <f>[14]MTAHQ!Y56</f>
        <v>0</v>
      </c>
      <c r="Y69" s="47">
        <v>0</v>
      </c>
      <c r="Z69" s="47">
        <f>X69-Y69</f>
        <v>0</v>
      </c>
      <c r="AA69" s="47" t="str">
        <f>IF(X69=0,"              -",IF(ABS(Z69/X69)&gt;1,"                 *",IF(X69&gt;0,IF(ABS(Z69*100/X69)&lt;0.0001, 0, Z69*100/X69),IF(ABS(Z69*100/X69)&lt;0.0001,0,-Z69/X69*100))))</f>
        <v xml:space="preserve">              -</v>
      </c>
      <c r="AB69" s="48"/>
      <c r="AC69" s="47">
        <f>[14]MTAHQ!AD56</f>
        <v>0</v>
      </c>
      <c r="AD69" s="47">
        <f>[14]MTAHQ!AE56</f>
        <v>0</v>
      </c>
      <c r="AE69" s="47">
        <f>AC69-AD69</f>
        <v>0</v>
      </c>
      <c r="AF69" s="47" t="str">
        <f>IF(AC69=0,"              -",IF(ABS(AE69/AC69)&gt;1,"                 *",IF(AC69&gt;0,IF(ABS(AE69*100/AC69)&lt;0.0001, 0, AE69*100/AC69),IF(ABS(AE69*100/AC69)&lt;0.0001,0,-AE69/AC69*100))))</f>
        <v xml:space="preserve">              -</v>
      </c>
      <c r="AG69" s="48"/>
      <c r="AH69" s="47">
        <f>[14]MTAHQ!AI56</f>
        <v>0</v>
      </c>
      <c r="AI69" s="47">
        <v>0</v>
      </c>
      <c r="AJ69" s="47">
        <f>Z69+AE69</f>
        <v>0</v>
      </c>
      <c r="AK69" s="47" t="str">
        <f>IF(AH69=0,"              -",IF(ABS(AJ69/AH69)&gt;1,"                 *",IF(AH69&gt;0,IF(ABS(AJ69*100/AH69)&lt;0.0001, 0, AJ69*100/AH69),IF(ABS(AJ69*100/AH69)&lt;0.0001,0,-AJ69/AH69*100))))</f>
        <v xml:space="preserve">              -</v>
      </c>
      <c r="AL69" s="60"/>
    </row>
    <row r="70" spans="1:85" ht="12.75" customHeight="1" thickBot="1">
      <c r="B70" s="54"/>
      <c r="C70" s="26"/>
      <c r="D70" s="26"/>
      <c r="E70" s="83"/>
      <c r="F70" s="83"/>
      <c r="G70" s="83"/>
      <c r="H70" s="94"/>
      <c r="I70" s="96"/>
      <c r="J70" s="83"/>
      <c r="K70" s="83"/>
      <c r="L70" s="83"/>
      <c r="M70" s="94"/>
      <c r="N70" s="96"/>
      <c r="O70" s="83"/>
      <c r="P70" s="83"/>
      <c r="Q70" s="83"/>
      <c r="R70" s="94"/>
      <c r="S70" s="65"/>
      <c r="T70" s="50"/>
      <c r="U70" s="51"/>
      <c r="V70" s="26"/>
      <c r="W70" s="26"/>
      <c r="X70" s="83"/>
      <c r="Y70" s="83"/>
      <c r="Z70" s="83"/>
      <c r="AA70" s="94"/>
      <c r="AB70" s="96"/>
      <c r="AC70" s="83"/>
      <c r="AD70" s="83"/>
      <c r="AE70" s="83"/>
      <c r="AF70" s="94"/>
      <c r="AG70" s="96"/>
      <c r="AH70" s="83"/>
      <c r="AI70" s="83"/>
      <c r="AJ70" s="83"/>
      <c r="AK70" s="94"/>
      <c r="AL70" s="60"/>
    </row>
    <row r="71" spans="1:85" s="61" customFormat="1" ht="15">
      <c r="B71" s="54"/>
      <c r="C71" s="35" t="s">
        <v>118</v>
      </c>
      <c r="D71" s="35"/>
      <c r="E71" s="62">
        <f>E64+E66+E67+E68+E69</f>
        <v>1189.8257910362356</v>
      </c>
      <c r="F71" s="62">
        <f>F64+F66+F67+F68+F69</f>
        <v>1190.3066036720002</v>
      </c>
      <c r="G71" s="62">
        <f>E71-F71</f>
        <v>-0.48081263576455058</v>
      </c>
      <c r="H71" s="63">
        <f>IF(E71=0,"              -",IF(ABS(G71/E71)&gt;=1,"              *",IF(E71&gt;0,IF(ABS(G71*100/E71)&lt;0.0001, 0, G71*100/E71),IF(ABS(G71*100/E71)&lt;0.0001,0,-G71/E71*100))))</f>
        <v>-4.0410339008184068E-2</v>
      </c>
      <c r="I71" s="64"/>
      <c r="J71" s="62">
        <f>J64+J66+J67+J68+J69</f>
        <v>134.57296699234956</v>
      </c>
      <c r="K71" s="62">
        <f>K64+K66+K67+K68+K69</f>
        <v>116.41222496999981</v>
      </c>
      <c r="L71" s="62">
        <f>J71-K71</f>
        <v>18.160742022349751</v>
      </c>
      <c r="M71" s="63">
        <f>IF(J71=0,"              -",IF(ABS(L71/J71)&gt;=1,"              *",IF(J71&gt;0,IF(ABS(L71*100/J71)&lt;0.0001, 0, L71*100/J71),IF(ABS(L71*100/J71)&lt;0.0001,0,-L71/J71*100))))</f>
        <v>13.495089265128696</v>
      </c>
      <c r="N71" s="64"/>
      <c r="O71" s="62">
        <f>O64+O66+O67+O68+O69</f>
        <v>1324.3957580285853</v>
      </c>
      <c r="P71" s="62">
        <f>P64+P66+P67+P68+P69</f>
        <v>1306.7188286419998</v>
      </c>
      <c r="Q71" s="62">
        <f>O71-P71</f>
        <v>17.676929386585471</v>
      </c>
      <c r="R71" s="63">
        <f>IF(O71=0,"              -",IF(ABS(Q71/O71)&gt;=1,"              *",IF(O71&gt;0,IF(ABS(Q71*100/O71)&lt;0.0001, 0, Q71*100/O71),IF(ABS(Q71*100/O71)&lt;0.0001,0,-Q71/O71*100))))</f>
        <v>1.3347165512594414</v>
      </c>
      <c r="S71" s="65"/>
      <c r="T71" s="50"/>
      <c r="U71" s="51"/>
      <c r="V71" s="35" t="s">
        <v>118</v>
      </c>
      <c r="W71" s="35"/>
      <c r="X71" s="62">
        <f>X64+X66+X67+X68+X69</f>
        <v>1189.8257910362356</v>
      </c>
      <c r="Y71" s="62">
        <f>Y64+Y66+Y67+Y68+Y69</f>
        <v>1190.3066036720002</v>
      </c>
      <c r="Z71" s="62">
        <f>X71-Y71</f>
        <v>-0.48081263576455058</v>
      </c>
      <c r="AA71" s="63">
        <f>IF(X71=0,"              -",IF(ABS(Z71/X71)&gt;=1,"              *",IF(X71&gt;0,IF(ABS(Z71*100/X71)&lt;0.0001, 0, Z71*100/X71),IF(ABS(Z71*100/X71)&lt;0.0001,0,-Z71/X71*100))))</f>
        <v>-4.0410339008184068E-2</v>
      </c>
      <c r="AB71" s="64"/>
      <c r="AC71" s="62">
        <f>AC64+AC66+AC67+AC68+AC69</f>
        <v>134.57055215901624</v>
      </c>
      <c r="AD71" s="62">
        <f>AD64+AD66+AD67+AD68+AD69</f>
        <v>116.41440311999982</v>
      </c>
      <c r="AE71" s="62">
        <f>AC71-AD71</f>
        <v>18.156149039016427</v>
      </c>
      <c r="AF71" s="63">
        <f>IF(AC71=0,"              -",IF(ABS(AE71/AC71)&gt;=1,"              *",IF(AC71&gt;0,IF(ABS(AE71*100/AC71)&lt;0.0001, 0, AE71*100/AC71),IF(ABS(AE71*100/AC71)&lt;0.0001,0,-AE71/AC71*100))))</f>
        <v>13.491918363805244</v>
      </c>
      <c r="AG71" s="64"/>
      <c r="AH71" s="62">
        <f>AH64+AH66+AH67+AH68+AH69</f>
        <v>1324.3963431952518</v>
      </c>
      <c r="AI71" s="62">
        <f>AI64+AI66+AI67+AI68+AI69</f>
        <v>1306.7210067919998</v>
      </c>
      <c r="AJ71" s="62">
        <f>Z71+AE71</f>
        <v>17.675336403251876</v>
      </c>
      <c r="AK71" s="63">
        <f>IF(AH71=0,"              -",IF(ABS(AJ71/AH71)&gt;=1,"              *",IF(AH71&gt;0,IF(ABS(AJ71*100/AH71)&lt;0.0001, 0, AJ71*100/AH71),IF(ABS(AJ71*100/AH71)&lt;0.0001,0,-AJ71/AH71*100))))</f>
        <v>1.3345956815773279</v>
      </c>
      <c r="AL71" s="60"/>
      <c r="BN71" s="55"/>
      <c r="BO71" s="66"/>
      <c r="BP71" s="66"/>
      <c r="BQ71" s="66"/>
      <c r="BR71" s="66"/>
      <c r="BS71" s="67"/>
    </row>
    <row r="72" spans="1:85" ht="12.75" customHeight="1" thickBot="1">
      <c r="B72" s="54"/>
      <c r="C72" s="26"/>
      <c r="D72" s="26"/>
      <c r="E72" s="83"/>
      <c r="F72" s="97"/>
      <c r="G72" s="83"/>
      <c r="H72" s="94"/>
      <c r="I72" s="96"/>
      <c r="J72" s="83"/>
      <c r="K72" s="83"/>
      <c r="L72" s="83"/>
      <c r="M72" s="94"/>
      <c r="N72" s="96"/>
      <c r="O72" s="83"/>
      <c r="P72" s="83"/>
      <c r="Q72" s="83"/>
      <c r="R72" s="94"/>
      <c r="S72" s="65"/>
      <c r="T72" s="50"/>
      <c r="U72" s="51"/>
      <c r="V72" s="26"/>
      <c r="W72" s="26"/>
      <c r="X72" s="83"/>
      <c r="Y72" s="83"/>
      <c r="Z72" s="83"/>
      <c r="AA72" s="94"/>
      <c r="AB72" s="96"/>
      <c r="AC72" s="83"/>
      <c r="AD72" s="83"/>
      <c r="AE72" s="83"/>
      <c r="AF72" s="94"/>
      <c r="AG72" s="96"/>
      <c r="AH72" s="83"/>
      <c r="AI72" s="83"/>
      <c r="AJ72" s="83"/>
      <c r="AK72" s="94"/>
      <c r="AL72" s="60"/>
      <c r="CD72" s="198" t="s">
        <v>119</v>
      </c>
      <c r="CE72" s="198"/>
      <c r="CF72" s="198"/>
      <c r="CG72" s="198"/>
    </row>
    <row r="73" spans="1:85" s="61" customFormat="1" ht="12.75" customHeight="1">
      <c r="B73" s="54"/>
      <c r="C73" s="95" t="s">
        <v>120</v>
      </c>
      <c r="D73" s="35"/>
      <c r="E73" s="62">
        <f>E21-E71</f>
        <v>-526.60128070594192</v>
      </c>
      <c r="F73" s="62">
        <f>F21-F71</f>
        <v>-543.43552341200018</v>
      </c>
      <c r="G73" s="62">
        <f>G21+G71</f>
        <v>-16.834242706058262</v>
      </c>
      <c r="H73" s="63">
        <f>IF(E73=0,"              -",IF(ABS(G73/E73)&gt;=1,"              *",IF(E73&gt;0,IF(ABS(G73*100/E73)&lt;0.0001, 0, G73*100/E73),IF(ABS(G73*100/E73)&lt;0.0001,0,-G73/E73*100))))</f>
        <v>-3.1967720783912466</v>
      </c>
      <c r="I73" s="64"/>
      <c r="J73" s="62">
        <f>J21-J71</f>
        <v>-2.4148333333187111E-3</v>
      </c>
      <c r="K73" s="62">
        <f>K21-K71</f>
        <v>2.1781499997928222E-3</v>
      </c>
      <c r="L73" s="62">
        <f>L21+L71</f>
        <v>4.5929833331115333E-3</v>
      </c>
      <c r="M73" s="63" t="str">
        <f>IF(J73=0,"              -",IF(ABS(L73/J73)&gt;=1,"              *",IF(J73&gt;0,IF(ABS(L73*100/J73)&lt;0.0001, 0, L73*100/J73),IF(ABS(L73*100/J73)&lt;0.0001,0,-L73/J73*100))))</f>
        <v xml:space="preserve">              *</v>
      </c>
      <c r="N73" s="64"/>
      <c r="O73" s="62">
        <f>O21-O71</f>
        <v>-526.60069553927542</v>
      </c>
      <c r="P73" s="62">
        <f>P21-P71</f>
        <v>-543.43334526200022</v>
      </c>
      <c r="Q73" s="62">
        <f>Q21+Q71</f>
        <v>-16.832649722724796</v>
      </c>
      <c r="R73" s="63">
        <f>IF(O73=0,"              -",IF(ABS(Q73/O73)&gt;=1,"              *",IF(O73&gt;0,IF(ABS(Q73*100/O73)&lt;0.0001, 0, Q73*100/O73),IF(ABS(Q73*100/O73)&lt;0.0001,0,-Q73/O73*100))))</f>
        <v>-3.1964731276108558</v>
      </c>
      <c r="S73" s="65"/>
      <c r="T73" s="50"/>
      <c r="U73" s="51"/>
      <c r="V73" s="95" t="s">
        <v>120</v>
      </c>
      <c r="W73" s="35"/>
      <c r="X73" s="62">
        <f>X21-X71</f>
        <v>-526.60128070594192</v>
      </c>
      <c r="Y73" s="62">
        <f>Y21-Y71</f>
        <v>-543.43552341200018</v>
      </c>
      <c r="Z73" s="62">
        <f>Z21+Z71</f>
        <v>-16.834242706058262</v>
      </c>
      <c r="AA73" s="63">
        <f>IF(X73=0,"              -",IF(ABS(Z73/X73)&gt;=1,"              *",IF(X73&gt;0,IF(ABS(Z73*100/X73)&lt;0.0001, 0, Z73*100/X73),IF(ABS(Z73*100/X73)&lt;0.0001,0,-Z73/X73*100))))</f>
        <v>-3.1967720783912466</v>
      </c>
      <c r="AB73" s="64"/>
      <c r="AC73" s="62">
        <f>AC21-AC71-0.012</f>
        <v>-1.2E-2</v>
      </c>
      <c r="AD73" s="62">
        <f>AD21-AD71</f>
        <v>-2.1316282072803006E-13</v>
      </c>
      <c r="AE73" s="62">
        <f>AE21+AE71</f>
        <v>-2.1316282072803006E-13</v>
      </c>
      <c r="AF73" s="63">
        <f>IF(AC73=0,"              -",IF(ABS(AE73/AC73)&gt;=1,"              *",IF(AC73&gt;0,IF(ABS(AE73*100/AC73)&lt;0.0001, 0, AE73*100/AC73),IF(ABS(AE73*100/AC73)&lt;0.0001,0,-AE73/AC73*100))))</f>
        <v>0</v>
      </c>
      <c r="AG73" s="64"/>
      <c r="AH73" s="62">
        <f>AH21-AH71</f>
        <v>-526.60128070594192</v>
      </c>
      <c r="AI73" s="62">
        <f>AI21-AI71</f>
        <v>-543.43552341200018</v>
      </c>
      <c r="AJ73" s="62">
        <f>AJ21+AJ71</f>
        <v>-16.834242706058475</v>
      </c>
      <c r="AK73" s="63">
        <f>IF(AH73=0,"              -",IF(ABS(AJ73/AH73)&gt;=1,"              *",IF(AH73&gt;0,IF(ABS(AJ73*100/AH73)&lt;0.0001, 0, AJ73*100/AH73),IF(ABS(AJ73*100/AH73)&lt;0.0001,0,-AJ73/AH73*100))))</f>
        <v>-3.196772078391287</v>
      </c>
      <c r="AL73" s="60"/>
      <c r="BN73" s="55"/>
      <c r="BO73" s="66"/>
      <c r="BP73" s="66"/>
      <c r="BQ73" s="66"/>
      <c r="BR73" s="66"/>
      <c r="BS73" s="67"/>
      <c r="CD73" s="197" t="s">
        <v>121</v>
      </c>
      <c r="CE73" s="197"/>
      <c r="CF73" s="197" t="s">
        <v>122</v>
      </c>
      <c r="CG73" s="197"/>
    </row>
    <row r="74" spans="1:85" s="61" customFormat="1" ht="12.75" customHeight="1">
      <c r="B74" s="54"/>
      <c r="C74" s="35"/>
      <c r="D74" s="35"/>
      <c r="E74" s="98"/>
      <c r="F74" s="98"/>
      <c r="G74" s="98"/>
      <c r="H74" s="99"/>
      <c r="I74" s="64"/>
      <c r="J74" s="98"/>
      <c r="K74" s="98"/>
      <c r="L74" s="98"/>
      <c r="M74" s="99"/>
      <c r="N74" s="64"/>
      <c r="O74" s="98"/>
      <c r="P74" s="98"/>
      <c r="Q74" s="98"/>
      <c r="R74" s="99"/>
      <c r="S74" s="65"/>
      <c r="T74" s="50"/>
      <c r="U74" s="51"/>
      <c r="V74" s="100"/>
      <c r="W74" s="100"/>
      <c r="X74" s="98"/>
      <c r="Y74" s="98"/>
      <c r="Z74" s="98"/>
      <c r="AA74" s="99"/>
      <c r="AB74" s="64"/>
      <c r="AC74" s="98"/>
      <c r="AD74" s="98"/>
      <c r="AE74" s="98"/>
      <c r="AF74" s="99"/>
      <c r="AG74" s="64"/>
      <c r="AH74" s="98"/>
      <c r="AI74" s="98"/>
      <c r="AJ74" s="98"/>
      <c r="AK74" s="99"/>
      <c r="AL74" s="60"/>
      <c r="BO74" s="8"/>
      <c r="BP74" s="8"/>
      <c r="BQ74" s="8"/>
      <c r="CD74" s="61" t="s">
        <v>123</v>
      </c>
      <c r="CE74" s="61" t="s">
        <v>29</v>
      </c>
      <c r="CF74" s="61" t="s">
        <v>123</v>
      </c>
      <c r="CG74" s="61" t="s">
        <v>29</v>
      </c>
    </row>
    <row r="75" spans="1:85" s="137" customFormat="1" ht="12.75" customHeight="1">
      <c r="A75" s="127" t="s">
        <v>124</v>
      </c>
      <c r="B75" s="128"/>
      <c r="C75" s="1" t="s">
        <v>125</v>
      </c>
      <c r="D75" s="129"/>
      <c r="E75" s="138">
        <v>163.84764642548478</v>
      </c>
      <c r="F75" s="130">
        <v>147.0917326</v>
      </c>
      <c r="G75" s="130">
        <f>+F75-E75</f>
        <v>-16.755913825484782</v>
      </c>
      <c r="H75" s="130">
        <f>IF(E75=0,"              -",IF(ABS(G75/E75)&gt;=1,"              *",IF(E75&gt;0,IF(ABS(G75*100/E75)&lt;0.0001, 0, G75*100/E75),IF(ABS(G75*100/E75)&lt;0.0001,0,-G75/E75*100))))</f>
        <v>-10.226520911977271</v>
      </c>
      <c r="I75" s="131"/>
      <c r="J75" s="130">
        <v>0</v>
      </c>
      <c r="K75" s="130">
        <v>0</v>
      </c>
      <c r="L75" s="130">
        <f>+K75-J75</f>
        <v>0</v>
      </c>
      <c r="M75" s="130" t="str">
        <f>IF(J75=0,"              -",IF(ABS(L75/J75)&gt;=1,"              *",IF(J75&gt;0,IF(ABS(L75*100/J75)&lt;0.0001, 0, L75*100/J75),IF(ABS(L75*100/J75)&lt;0.0001,0,-L75/J75*100))))</f>
        <v xml:space="preserve">              -</v>
      </c>
      <c r="N75" s="131"/>
      <c r="O75" s="130">
        <f>E75+J75</f>
        <v>163.84764642548478</v>
      </c>
      <c r="P75" s="130">
        <f>F74:F75+K75</f>
        <v>147.0917326</v>
      </c>
      <c r="Q75" s="130">
        <f>+P75-O75</f>
        <v>-16.755913825484782</v>
      </c>
      <c r="R75" s="139">
        <f>H75</f>
        <v>-10.226520911977271</v>
      </c>
      <c r="S75" s="133"/>
      <c r="T75" s="126"/>
      <c r="U75" s="134"/>
      <c r="V75" s="135" t="s">
        <v>125</v>
      </c>
      <c r="W75" s="132"/>
      <c r="X75" s="130">
        <v>163.84764642548478</v>
      </c>
      <c r="Y75" s="130">
        <v>147.0917326</v>
      </c>
      <c r="Z75" s="130">
        <f>+Y75-X75</f>
        <v>-16.755913825484782</v>
      </c>
      <c r="AA75" s="130">
        <f>IF(X75=0,"              -",IF(ABS(Z75/X75)&gt;=1,"              *",IF(X75&gt;0,IF(ABS(Z75*100/X75)&lt;0.0001, 0, Z75*100/X75),IF(ABS(Z75*100/X75)&lt;0.0001,0,-Z75/X75*100))))</f>
        <v>-10.226520911977271</v>
      </c>
      <c r="AB75" s="131"/>
      <c r="AC75" s="130">
        <v>0</v>
      </c>
      <c r="AD75" s="130">
        <v>0</v>
      </c>
      <c r="AE75" s="130">
        <f>+AD75-AC75</f>
        <v>0</v>
      </c>
      <c r="AF75" s="130" t="str">
        <f>IF(AC75=0,"              -",IF(ABS(AE75/AC75)&gt;=1,"              *",IF(AC75&gt;0,IF(ABS(AE75*100/AC75)&lt;0.0001, 0, AE75*100/AC75),IF(ABS(AE75*100/AC75)&lt;0.0001,0,-AE75/AC75*100))))</f>
        <v xml:space="preserve">              -</v>
      </c>
      <c r="AG75" s="131"/>
      <c r="AH75" s="130">
        <f>X75+AC75</f>
        <v>163.84764642548478</v>
      </c>
      <c r="AI75" s="130">
        <f>Y75+AD75</f>
        <v>147.0917326</v>
      </c>
      <c r="AJ75" s="130">
        <f>+AI75-AH75</f>
        <v>-16.755913825484782</v>
      </c>
      <c r="AK75" s="130">
        <f>IF(AH75=0,"              -",IF(ABS(AJ75/AH75)&gt;=1,"              *",IF(AH75&gt;0,IF(ABS(AJ75*100/AH75)&lt;0.0001, 0, AJ75*100/AH75),IF(ABS(AJ75*100/AH75)&lt;0.0001,0,-AJ75/AH75*100))))</f>
        <v>-10.226520911977271</v>
      </c>
      <c r="AL75" s="136"/>
      <c r="BO75" s="127"/>
      <c r="BP75" s="127"/>
      <c r="BQ75" s="127"/>
      <c r="BT75" s="137">
        <v>335742612.46799999</v>
      </c>
      <c r="BU75" s="137">
        <v>-48897624.619999997</v>
      </c>
    </row>
    <row r="76" spans="1:85" s="137" customFormat="1" ht="15">
      <c r="A76" s="127" t="s">
        <v>126</v>
      </c>
      <c r="B76" s="128"/>
      <c r="C76" s="1" t="s">
        <v>127</v>
      </c>
      <c r="D76" s="129"/>
      <c r="E76" s="130">
        <f>'[15]Accrued Data'!E$76</f>
        <v>231.8</v>
      </c>
      <c r="F76" s="130">
        <f>'[15]Accrued Data'!F$76</f>
        <v>189.8</v>
      </c>
      <c r="G76" s="130">
        <f>E76-F76</f>
        <v>42</v>
      </c>
      <c r="H76" s="130">
        <f>G76/E76*100</f>
        <v>18.119068162208798</v>
      </c>
      <c r="I76" s="131"/>
      <c r="J76" s="130">
        <v>0</v>
      </c>
      <c r="K76" s="130">
        <v>0</v>
      </c>
      <c r="L76" s="130">
        <f>J76-K76</f>
        <v>0</v>
      </c>
      <c r="M76" s="130" t="str">
        <f>IF(J76=0,"              -",IF(ABS(L76/J76)&gt;=1,"              *",IF(J76&gt;0,IF(ABS(L76*100/J76)&lt;0.0001, 0, L76*100/J76),IF(ABS(L76*100/J76)&lt;0.0001,0,-L76/J76*100))))</f>
        <v xml:space="preserve">              -</v>
      </c>
      <c r="N76" s="132"/>
      <c r="O76" s="130">
        <f>E76+J76</f>
        <v>231.8</v>
      </c>
      <c r="P76" s="130">
        <f>F76+K76</f>
        <v>189.8</v>
      </c>
      <c r="Q76" s="130">
        <f>O76-P76</f>
        <v>42</v>
      </c>
      <c r="R76" s="130">
        <f>H76</f>
        <v>18.119068162208798</v>
      </c>
      <c r="S76" s="133"/>
      <c r="T76" s="126"/>
      <c r="U76" s="134"/>
      <c r="V76" s="135" t="s">
        <v>127</v>
      </c>
      <c r="W76" s="132"/>
      <c r="X76" s="130">
        <f>'[15]Accrued Data'!X$76</f>
        <v>231.8</v>
      </c>
      <c r="Y76" s="130">
        <f>'[15]Accrued Data'!Y$76</f>
        <v>189.8</v>
      </c>
      <c r="Z76" s="130">
        <f>X76-Y76</f>
        <v>42</v>
      </c>
      <c r="AA76" s="130">
        <f>IF(X76=0,"              -",IF(ABS(Z76/X76)&gt;=1,"              *",IF(X76&gt;0,IF(ABS(Z76*100/X76)&lt;0.0001, 0, Z76*100/X76),IF(ABS(Z76*100/X76)&lt;0.0001,0,-Z76/X76*100))))</f>
        <v>18.119068162208801</v>
      </c>
      <c r="AB76" s="131"/>
      <c r="AC76" s="130">
        <v>0</v>
      </c>
      <c r="AD76" s="130">
        <v>0</v>
      </c>
      <c r="AE76" s="130">
        <f>AC76-AD76</f>
        <v>0</v>
      </c>
      <c r="AF76" s="130" t="str">
        <f>IF(AC76=0,"              -",IF(ABS(AE76/AC76)&gt;=1,"              *",IF(AC76&gt;0,IF(ABS(AE76*100/AC76)&lt;0.0001, 0, AE76*100/AC76),IF(ABS(AE76*100/AC76)&lt;0.0001,0,-AE76/AC76*100))))</f>
        <v xml:space="preserve">              -</v>
      </c>
      <c r="AG76" s="132"/>
      <c r="AH76" s="130">
        <f>X76+AC76</f>
        <v>231.8</v>
      </c>
      <c r="AI76" s="130">
        <f>Y76+AD76</f>
        <v>189.8</v>
      </c>
      <c r="AJ76" s="130">
        <f>Z76+AE76</f>
        <v>42</v>
      </c>
      <c r="AK76" s="130">
        <f>IF(AH76=0,"              -",IF(ABS(AJ76/AH76)&gt;1,"                 *",IF(AH76&gt;0,IF(ABS(AJ76*100/AH76)&lt;0.0001, 0, AJ76*100/AH76),IF(ABS(AJ76*100/AH76)&lt;0.0001,0,-AJ76/AH76*100))))</f>
        <v>18.119068162208801</v>
      </c>
      <c r="AL76" s="136"/>
      <c r="BO76" s="127"/>
      <c r="BP76" s="127"/>
      <c r="BQ76" s="127"/>
      <c r="BT76" s="137">
        <v>154759819.72499999</v>
      </c>
      <c r="BU76" s="137">
        <v>115668616.48200002</v>
      </c>
    </row>
    <row r="77" spans="1:85" s="61" customFormat="1" ht="12.75" customHeight="1">
      <c r="A77" s="8"/>
      <c r="B77" s="101"/>
      <c r="C77" s="102"/>
      <c r="D77" s="102"/>
      <c r="E77" s="103"/>
      <c r="F77" s="103"/>
      <c r="G77" s="104"/>
      <c r="H77" s="105"/>
      <c r="I77" s="106"/>
      <c r="J77" s="103"/>
      <c r="K77" s="103"/>
      <c r="L77" s="104"/>
      <c r="M77" s="105"/>
      <c r="N77" s="106"/>
      <c r="O77" s="103"/>
      <c r="P77" s="103"/>
      <c r="Q77" s="104"/>
      <c r="R77" s="105"/>
      <c r="S77" s="107"/>
      <c r="T77" s="8"/>
      <c r="U77" s="101"/>
      <c r="V77" s="102"/>
      <c r="W77" s="102"/>
      <c r="X77" s="103"/>
      <c r="Y77" s="103"/>
      <c r="Z77" s="104"/>
      <c r="AA77" s="105"/>
      <c r="AB77" s="106"/>
      <c r="AC77" s="103"/>
      <c r="AD77" s="103"/>
      <c r="AE77" s="103"/>
      <c r="AF77" s="105"/>
      <c r="AG77" s="106"/>
      <c r="AH77" s="103"/>
      <c r="AI77" s="103"/>
      <c r="AJ77" s="103"/>
      <c r="AK77" s="105"/>
      <c r="AL77" s="107"/>
      <c r="BO77" s="8"/>
      <c r="BP77" s="8"/>
      <c r="BQ77" s="8"/>
    </row>
    <row r="78" spans="1:85" ht="12.75" hidden="1" customHeight="1">
      <c r="C78" s="108" t="s">
        <v>128</v>
      </c>
      <c r="V78" s="108" t="s">
        <v>129</v>
      </c>
      <c r="AA78" s="11"/>
    </row>
    <row r="79" spans="1:85" ht="25.5" customHeight="1">
      <c r="C79" s="204" t="s">
        <v>130</v>
      </c>
      <c r="D79" s="205"/>
      <c r="E79" s="205"/>
      <c r="F79" s="205"/>
      <c r="G79" s="205"/>
      <c r="H79" s="205"/>
      <c r="I79" s="205"/>
      <c r="J79" s="205"/>
      <c r="K79" s="205"/>
      <c r="L79" s="205"/>
      <c r="M79" s="205"/>
      <c r="N79" s="205"/>
      <c r="O79" s="205"/>
      <c r="P79" s="205"/>
      <c r="Q79" s="205"/>
      <c r="R79" s="205"/>
      <c r="V79" s="204" t="s">
        <v>130</v>
      </c>
      <c r="W79" s="205"/>
      <c r="X79" s="205"/>
      <c r="Y79" s="205"/>
      <c r="Z79" s="205"/>
      <c r="AA79" s="205"/>
      <c r="AB79" s="205"/>
      <c r="AC79" s="205"/>
      <c r="AD79" s="205"/>
      <c r="AE79" s="205"/>
      <c r="AF79" s="205"/>
      <c r="AG79" s="205"/>
      <c r="AH79" s="205"/>
      <c r="AI79" s="205"/>
      <c r="AJ79" s="205"/>
      <c r="AK79" s="205"/>
    </row>
    <row r="80" spans="1:85" ht="12.75" customHeight="1">
      <c r="C80" s="109" t="s">
        <v>131</v>
      </c>
      <c r="F80" s="8"/>
      <c r="H80" s="110"/>
      <c r="V80" s="109" t="s">
        <v>131</v>
      </c>
    </row>
    <row r="81" spans="2:36" ht="12.75" customHeight="1">
      <c r="C81" s="179" t="s">
        <v>132</v>
      </c>
      <c r="H81" s="111"/>
      <c r="J81" s="112"/>
      <c r="K81" s="112"/>
      <c r="V81" s="179" t="s">
        <v>132</v>
      </c>
      <c r="AA81" s="111"/>
    </row>
    <row r="82" spans="2:36" ht="12.75" customHeight="1">
      <c r="C82" s="113"/>
      <c r="H82" s="110"/>
      <c r="J82" s="112"/>
      <c r="AA82" s="111"/>
    </row>
    <row r="83" spans="2:36" ht="12.75" customHeight="1">
      <c r="J83" s="114"/>
      <c r="K83" s="114"/>
      <c r="Z83" s="115"/>
    </row>
    <row r="84" spans="2:36" ht="12.75" customHeight="1">
      <c r="F84" s="111"/>
    </row>
    <row r="85" spans="2:36" s="116" customFormat="1" ht="12.75" customHeight="1">
      <c r="C85" s="117"/>
      <c r="E85" s="118"/>
      <c r="F85" s="118"/>
      <c r="G85" s="119"/>
      <c r="H85" s="120"/>
      <c r="I85" s="120"/>
      <c r="J85" s="118"/>
      <c r="K85" s="118"/>
      <c r="L85" s="119"/>
      <c r="O85" s="118"/>
      <c r="P85" s="118"/>
      <c r="Q85" s="119"/>
      <c r="X85" s="118"/>
      <c r="Y85" s="118"/>
      <c r="Z85" s="119"/>
      <c r="AC85" s="118"/>
      <c r="AD85" s="118"/>
      <c r="AE85" s="118"/>
      <c r="AH85" s="118"/>
      <c r="AI85" s="118"/>
      <c r="AJ85" s="118"/>
    </row>
    <row r="86" spans="2:36" s="116" customFormat="1" ht="12.75" customHeight="1">
      <c r="E86" s="118"/>
      <c r="F86" s="118"/>
      <c r="G86" s="119"/>
      <c r="H86" s="120"/>
      <c r="I86" s="120"/>
      <c r="J86" s="118"/>
      <c r="K86" s="118"/>
      <c r="L86" s="119"/>
      <c r="O86" s="118"/>
      <c r="P86" s="118"/>
      <c r="Q86" s="119"/>
      <c r="X86" s="118"/>
      <c r="Y86" s="118"/>
      <c r="Z86" s="119"/>
      <c r="AC86" s="118"/>
      <c r="AD86" s="118"/>
      <c r="AE86" s="118"/>
      <c r="AH86" s="118"/>
      <c r="AI86" s="118"/>
      <c r="AJ86" s="118"/>
    </row>
    <row r="87" spans="2:36" s="116" customFormat="1" ht="12.75" customHeight="1">
      <c r="E87" s="118"/>
      <c r="F87" s="118"/>
      <c r="G87" s="119"/>
      <c r="H87" s="120"/>
      <c r="I87" s="120"/>
      <c r="J87" s="118"/>
      <c r="K87" s="118"/>
      <c r="L87" s="119"/>
      <c r="O87" s="118"/>
      <c r="P87" s="118"/>
      <c r="Q87" s="119"/>
      <c r="X87" s="118"/>
      <c r="Y87" s="118"/>
      <c r="Z87" s="119"/>
      <c r="AC87" s="118"/>
      <c r="AD87" s="118"/>
      <c r="AE87" s="118"/>
      <c r="AH87" s="118"/>
      <c r="AI87" s="118"/>
      <c r="AJ87" s="118"/>
    </row>
    <row r="88" spans="2:36" s="116" customFormat="1" ht="12.75" customHeight="1">
      <c r="B88" s="121"/>
      <c r="E88" s="122"/>
      <c r="F88" s="122"/>
      <c r="G88" s="119"/>
      <c r="H88" s="120"/>
      <c r="I88" s="120"/>
      <c r="J88" s="118"/>
      <c r="K88" s="118"/>
      <c r="L88" s="119"/>
      <c r="O88" s="118"/>
      <c r="P88" s="118"/>
      <c r="Q88" s="119"/>
      <c r="X88" s="118"/>
      <c r="Y88" s="118"/>
      <c r="Z88" s="119"/>
      <c r="AC88" s="118"/>
      <c r="AD88" s="118"/>
      <c r="AE88" s="118"/>
      <c r="AH88" s="118"/>
      <c r="AI88" s="118"/>
      <c r="AJ88" s="118"/>
    </row>
    <row r="89" spans="2:36" ht="12.75" customHeight="1">
      <c r="B89" s="123"/>
      <c r="E89" s="9">
        <v>163.84764642548478</v>
      </c>
      <c r="F89" s="9">
        <v>147.0917326</v>
      </c>
      <c r="G89" s="10">
        <v>-16.755913825484782</v>
      </c>
    </row>
    <row r="90" spans="2:36" ht="12.75" customHeight="1">
      <c r="B90" s="123"/>
    </row>
    <row r="91" spans="2:36" ht="12.75" customHeight="1">
      <c r="B91" s="123"/>
    </row>
    <row r="92" spans="2:36" ht="12.75" customHeight="1">
      <c r="B92" s="123"/>
    </row>
    <row r="93" spans="2:36" ht="12.75" customHeight="1">
      <c r="B93" s="123"/>
    </row>
    <row r="94" spans="2:36" ht="12.75" customHeight="1">
      <c r="B94" s="124"/>
    </row>
    <row r="95" spans="2:36" ht="12.75" customHeight="1">
      <c r="B95" s="124"/>
    </row>
    <row r="96" spans="2:36" ht="12.75" customHeight="1">
      <c r="B96" s="125"/>
    </row>
  </sheetData>
  <mergeCells count="33">
    <mergeCell ref="C79:R79"/>
    <mergeCell ref="V79:AK79"/>
    <mergeCell ref="V4:AK4"/>
    <mergeCell ref="AH10:AK10"/>
    <mergeCell ref="AC10:AF10"/>
    <mergeCell ref="V5:AK5"/>
    <mergeCell ref="Z11:AA11"/>
    <mergeCell ref="AE11:AF11"/>
    <mergeCell ref="AJ11:AK11"/>
    <mergeCell ref="V6:AK6"/>
    <mergeCell ref="X10:AA10"/>
    <mergeCell ref="V8:AK8"/>
    <mergeCell ref="V7:AK7"/>
    <mergeCell ref="L12:M12"/>
    <mergeCell ref="Q12:R12"/>
    <mergeCell ref="E10:H10"/>
    <mergeCell ref="G11:H11"/>
    <mergeCell ref="C4:R4"/>
    <mergeCell ref="G12:H12"/>
    <mergeCell ref="Q11:R11"/>
    <mergeCell ref="O10:R10"/>
    <mergeCell ref="C8:R8"/>
    <mergeCell ref="C6:R6"/>
    <mergeCell ref="J10:M10"/>
    <mergeCell ref="L11:M11"/>
    <mergeCell ref="C5:R5"/>
    <mergeCell ref="C7:R7"/>
    <mergeCell ref="CF73:CG73"/>
    <mergeCell ref="CD73:CE73"/>
    <mergeCell ref="CD72:CG72"/>
    <mergeCell ref="AJ12:AK12"/>
    <mergeCell ref="Z12:AA12"/>
    <mergeCell ref="AE12:AF12"/>
  </mergeCells>
  <printOptions horizontalCentered="1"/>
  <pageMargins left="0.5" right="0.5" top="1" bottom="0.5" header="0.5" footer="0.5"/>
  <pageSetup scale="49" fitToWidth="2" pageOrder="overThenDown" orientation="landscape" r:id="rId1"/>
  <headerFooter alignWithMargins="0">
    <oddHeader>&amp;R&amp;"Arial,Bold"&amp;9Table &amp;P</oddHeader>
  </headerFooter>
  <colBreaks count="1" manualBreakCount="1">
    <brk id="20" min="2" max="7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M60"/>
  <sheetViews>
    <sheetView tabSelected="1" view="pageBreakPreview" topLeftCell="B1" zoomScale="85" zoomScaleNormal="85" zoomScaleSheetLayoutView="85" workbookViewId="0">
      <pane xSplit="5" ySplit="11" topLeftCell="G12" activePane="bottomRight" state="frozen"/>
      <selection pane="topRight" activeCell="G1" sqref="G1"/>
      <selection pane="bottomLeft" activeCell="B12" sqref="B12"/>
      <selection pane="bottomRight" activeCell="B1" sqref="B1:L1"/>
    </sheetView>
  </sheetViews>
  <sheetFormatPr defaultColWidth="9.140625" defaultRowHeight="12.75" outlineLevelRow="1"/>
  <cols>
    <col min="1" max="1" width="0" style="6" hidden="1" customWidth="1"/>
    <col min="2" max="2" width="33.85546875" style="7" customWidth="1"/>
    <col min="3" max="3" width="10.7109375" style="7" customWidth="1"/>
    <col min="4" max="5" width="10.7109375" style="6" customWidth="1"/>
    <col min="6" max="6" width="2.7109375" style="7" customWidth="1"/>
    <col min="7" max="7" width="70.7109375" style="6" customWidth="1"/>
    <col min="8" max="8" width="2.7109375" style="7" customWidth="1"/>
    <col min="9" max="10" width="10.7109375" style="7" customWidth="1"/>
    <col min="11" max="11" width="2.42578125" style="7" customWidth="1"/>
    <col min="12" max="12" width="70.7109375" style="7" customWidth="1"/>
    <col min="13" max="13" width="9.140625" style="170"/>
    <col min="14" max="39" width="9.140625" style="7"/>
    <col min="40" max="16384" width="9.140625" style="6"/>
  </cols>
  <sheetData>
    <row r="1" spans="2:17" s="2" customFormat="1" ht="18">
      <c r="B1" s="207" t="s">
        <v>10</v>
      </c>
      <c r="C1" s="207"/>
      <c r="D1" s="207"/>
      <c r="E1" s="207"/>
      <c r="F1" s="207"/>
      <c r="G1" s="207"/>
      <c r="H1" s="207"/>
      <c r="I1" s="207"/>
      <c r="J1" s="207"/>
      <c r="K1" s="207"/>
      <c r="L1" s="207"/>
    </row>
    <row r="2" spans="2:17" s="2" customFormat="1" ht="18">
      <c r="B2" s="207" t="s">
        <v>133</v>
      </c>
      <c r="C2" s="207"/>
      <c r="D2" s="207"/>
      <c r="E2" s="207"/>
      <c r="F2" s="207"/>
      <c r="G2" s="207"/>
      <c r="H2" s="207"/>
      <c r="I2" s="207"/>
      <c r="J2" s="207"/>
      <c r="K2" s="207"/>
      <c r="L2" s="207"/>
      <c r="M2" s="3"/>
      <c r="N2" s="3"/>
      <c r="O2" s="3"/>
      <c r="P2" s="3"/>
      <c r="Q2" s="3"/>
    </row>
    <row r="3" spans="2:17" s="2" customFormat="1" ht="18">
      <c r="B3" s="207" t="s">
        <v>134</v>
      </c>
      <c r="C3" s="207"/>
      <c r="D3" s="207"/>
      <c r="E3" s="207"/>
      <c r="F3" s="207"/>
      <c r="G3" s="207"/>
      <c r="H3" s="207"/>
      <c r="I3" s="207"/>
      <c r="J3" s="207"/>
      <c r="K3" s="207"/>
      <c r="L3" s="207"/>
    </row>
    <row r="4" spans="2:17" s="2" customFormat="1" ht="18" outlineLevel="1">
      <c r="B4" s="208" t="str">
        <f>G7&amp;" 2020"</f>
        <v>FEBRUARY 2020</v>
      </c>
      <c r="C4" s="207"/>
      <c r="D4" s="207"/>
      <c r="E4" s="207"/>
      <c r="F4" s="207"/>
      <c r="G4" s="207"/>
      <c r="H4" s="207"/>
      <c r="I4" s="207"/>
      <c r="J4" s="207"/>
      <c r="K4" s="207"/>
      <c r="L4" s="207"/>
    </row>
    <row r="5" spans="2:17" s="4" customFormat="1" ht="18">
      <c r="B5" s="141" t="s">
        <v>18</v>
      </c>
      <c r="C5" s="142"/>
      <c r="D5" s="142"/>
      <c r="E5" s="142"/>
      <c r="F5" s="142"/>
      <c r="G5" s="141"/>
      <c r="H5" s="142"/>
      <c r="I5" s="142"/>
      <c r="J5" s="142"/>
      <c r="K5" s="142"/>
      <c r="L5" s="142"/>
      <c r="M5" s="159"/>
      <c r="N5" s="159"/>
      <c r="O5" s="159"/>
      <c r="P5" s="159"/>
      <c r="Q5" s="159"/>
    </row>
    <row r="6" spans="2:17" s="4" customFormat="1" ht="15">
      <c r="B6" s="155"/>
      <c r="C6" s="155"/>
      <c r="D6" s="155"/>
      <c r="E6" s="155"/>
      <c r="F6" s="155"/>
      <c r="G6" s="155"/>
      <c r="H6" s="155"/>
      <c r="I6" s="155"/>
      <c r="J6" s="155"/>
      <c r="K6" s="155"/>
      <c r="L6" s="155"/>
      <c r="M6" s="159"/>
      <c r="N6" s="159"/>
      <c r="O6" s="159"/>
      <c r="P6" s="159"/>
      <c r="Q6" s="159"/>
    </row>
    <row r="7" spans="2:17" s="4" customFormat="1" ht="15.75">
      <c r="B7" s="155"/>
      <c r="C7" s="155"/>
      <c r="D7" s="159"/>
      <c r="E7" s="143"/>
      <c r="F7" s="143"/>
      <c r="G7" s="144" t="s">
        <v>135</v>
      </c>
      <c r="H7" s="155"/>
      <c r="I7" s="159"/>
      <c r="J7" s="143"/>
      <c r="K7" s="143"/>
      <c r="L7" s="144" t="str">
        <f>B4&amp;" YEAR-TO-DATE"</f>
        <v>FEBRUARY 2020 YEAR-TO-DATE</v>
      </c>
      <c r="M7" s="159"/>
      <c r="N7" s="159"/>
      <c r="O7" s="159"/>
      <c r="P7" s="159"/>
      <c r="Q7" s="159"/>
    </row>
    <row r="8" spans="2:17" s="4" customFormat="1" ht="15">
      <c r="B8" s="155"/>
      <c r="C8" s="155"/>
      <c r="D8" s="159"/>
      <c r="E8" s="159"/>
      <c r="F8" s="159"/>
      <c r="G8" s="155"/>
      <c r="H8" s="155"/>
      <c r="I8" s="159"/>
      <c r="J8" s="159"/>
      <c r="K8" s="180"/>
      <c r="L8" s="155"/>
      <c r="M8" s="159"/>
      <c r="N8" s="159"/>
      <c r="O8" s="159"/>
      <c r="P8" s="159"/>
      <c r="Q8" s="159"/>
    </row>
    <row r="9" spans="2:17" s="4" customFormat="1" ht="15">
      <c r="B9" s="209" t="s">
        <v>136</v>
      </c>
      <c r="C9" s="180" t="s">
        <v>137</v>
      </c>
      <c r="D9" s="211" t="s">
        <v>26</v>
      </c>
      <c r="E9" s="211"/>
      <c r="F9" s="180"/>
      <c r="G9" s="155"/>
      <c r="H9" s="155"/>
      <c r="I9" s="211" t="s">
        <v>26</v>
      </c>
      <c r="J9" s="211"/>
      <c r="K9" s="180"/>
      <c r="L9" s="155"/>
      <c r="M9" s="159"/>
      <c r="N9" s="159"/>
      <c r="O9" s="159"/>
      <c r="P9" s="159"/>
      <c r="Q9" s="159"/>
    </row>
    <row r="10" spans="2:17" s="4" customFormat="1" ht="15">
      <c r="B10" s="210"/>
      <c r="C10" s="145" t="s">
        <v>138</v>
      </c>
      <c r="D10" s="212" t="s">
        <v>27</v>
      </c>
      <c r="E10" s="212"/>
      <c r="F10" s="180"/>
      <c r="G10" s="145" t="s">
        <v>139</v>
      </c>
      <c r="H10" s="155"/>
      <c r="I10" s="212" t="s">
        <v>27</v>
      </c>
      <c r="J10" s="212"/>
      <c r="K10" s="180"/>
      <c r="L10" s="145" t="s">
        <v>139</v>
      </c>
      <c r="M10" s="159"/>
      <c r="N10" s="159"/>
      <c r="O10" s="159"/>
      <c r="P10" s="159"/>
      <c r="Q10" s="159"/>
    </row>
    <row r="11" spans="2:17" s="4" customFormat="1" ht="22.5" customHeight="1">
      <c r="B11" s="155"/>
      <c r="C11" s="155"/>
      <c r="D11" s="146" t="s">
        <v>140</v>
      </c>
      <c r="E11" s="146" t="s">
        <v>141</v>
      </c>
      <c r="F11" s="145"/>
      <c r="G11" s="155"/>
      <c r="H11" s="155"/>
      <c r="I11" s="146" t="s">
        <v>140</v>
      </c>
      <c r="J11" s="146" t="s">
        <v>141</v>
      </c>
      <c r="K11" s="155"/>
      <c r="L11" s="155"/>
      <c r="M11" s="159"/>
      <c r="N11" s="159"/>
      <c r="O11" s="159"/>
      <c r="P11" s="159"/>
      <c r="Q11" s="159"/>
    </row>
    <row r="12" spans="2:17" s="154" customFormat="1" ht="84" customHeight="1">
      <c r="B12" s="172" t="s">
        <v>36</v>
      </c>
      <c r="C12" s="173" t="s">
        <v>142</v>
      </c>
      <c r="D12" s="174">
        <v>0.5</v>
      </c>
      <c r="E12" s="174">
        <v>0.1</v>
      </c>
      <c r="F12" s="156"/>
      <c r="G12" s="171" t="s">
        <v>143</v>
      </c>
      <c r="H12" s="155"/>
      <c r="I12" s="174">
        <v>7.2</v>
      </c>
      <c r="J12" s="174">
        <v>0.7</v>
      </c>
      <c r="K12" s="155"/>
      <c r="L12" s="171" t="s">
        <v>144</v>
      </c>
      <c r="M12" s="159"/>
      <c r="N12" s="159"/>
      <c r="O12" s="159"/>
      <c r="P12" s="159"/>
      <c r="Q12" s="159"/>
    </row>
    <row r="13" spans="2:17" s="147" customFormat="1" ht="52.5" customHeight="1">
      <c r="B13" s="172" t="s">
        <v>38</v>
      </c>
      <c r="C13" s="173" t="s">
        <v>142</v>
      </c>
      <c r="D13" s="174">
        <v>0.2</v>
      </c>
      <c r="E13" s="174">
        <v>0.2</v>
      </c>
      <c r="F13" s="171"/>
      <c r="G13" s="171" t="s">
        <v>145</v>
      </c>
      <c r="H13" s="171"/>
      <c r="I13" s="174">
        <v>3.8</v>
      </c>
      <c r="J13" s="174">
        <v>1.2</v>
      </c>
      <c r="K13" s="171"/>
      <c r="L13" s="171" t="s">
        <v>146</v>
      </c>
      <c r="M13" s="159"/>
    </row>
    <row r="14" spans="2:17" s="4" customFormat="1" ht="132.75" customHeight="1">
      <c r="B14" s="172" t="s">
        <v>44</v>
      </c>
      <c r="C14" s="173" t="s">
        <v>142</v>
      </c>
      <c r="D14" s="174">
        <v>6.4</v>
      </c>
      <c r="E14" s="174">
        <v>11.9</v>
      </c>
      <c r="F14" s="171"/>
      <c r="G14" s="171" t="s">
        <v>147</v>
      </c>
      <c r="H14" s="171"/>
      <c r="I14" s="174">
        <v>16</v>
      </c>
      <c r="J14" s="174">
        <v>14.7</v>
      </c>
      <c r="K14" s="171"/>
      <c r="L14" s="171" t="s">
        <v>148</v>
      </c>
      <c r="M14" s="159"/>
      <c r="N14" s="159"/>
      <c r="O14" s="159"/>
      <c r="P14" s="159"/>
      <c r="Q14" s="159"/>
    </row>
    <row r="15" spans="2:17" s="4" customFormat="1" ht="147.75" customHeight="1">
      <c r="B15" s="172" t="s">
        <v>54</v>
      </c>
      <c r="C15" s="173" t="s">
        <v>142</v>
      </c>
      <c r="D15" s="174">
        <v>10</v>
      </c>
      <c r="E15" s="174">
        <v>2.2999999999999998</v>
      </c>
      <c r="F15" s="171"/>
      <c r="G15" s="171" t="s">
        <v>149</v>
      </c>
      <c r="H15" s="171"/>
      <c r="I15" s="174">
        <v>8</v>
      </c>
      <c r="J15" s="174">
        <v>0.9</v>
      </c>
      <c r="K15" s="171"/>
      <c r="L15" s="171" t="s">
        <v>150</v>
      </c>
      <c r="M15" s="159"/>
      <c r="N15" s="159"/>
      <c r="O15" s="159"/>
      <c r="P15" s="159"/>
      <c r="Q15" s="159"/>
    </row>
    <row r="16" spans="2:17" s="4" customFormat="1" ht="209.25" customHeight="1">
      <c r="B16" s="172" t="s">
        <v>56</v>
      </c>
      <c r="C16" s="173" t="s">
        <v>142</v>
      </c>
      <c r="D16" s="174">
        <v>-2.8</v>
      </c>
      <c r="E16" s="174">
        <v>-3.8</v>
      </c>
      <c r="F16" s="171"/>
      <c r="G16" s="171" t="s">
        <v>151</v>
      </c>
      <c r="H16" s="171"/>
      <c r="I16" s="174">
        <v>7.2</v>
      </c>
      <c r="J16" s="174">
        <v>4.7</v>
      </c>
      <c r="K16" s="171"/>
      <c r="L16" s="171" t="s">
        <v>152</v>
      </c>
      <c r="M16" s="159"/>
      <c r="N16" s="159"/>
      <c r="O16" s="159"/>
      <c r="P16" s="159"/>
      <c r="Q16" s="159"/>
    </row>
    <row r="17" spans="2:13" s="157" customFormat="1" ht="120" customHeight="1">
      <c r="B17" s="172" t="s">
        <v>58</v>
      </c>
      <c r="C17" s="173" t="s">
        <v>142</v>
      </c>
      <c r="D17" s="174">
        <v>8.6999999999999993</v>
      </c>
      <c r="E17" s="174">
        <v>7.4</v>
      </c>
      <c r="F17" s="171"/>
      <c r="G17" s="171" t="s">
        <v>153</v>
      </c>
      <c r="H17" s="171"/>
      <c r="I17" s="174">
        <v>20.5</v>
      </c>
      <c r="J17" s="174">
        <v>8.6999999999999993</v>
      </c>
      <c r="K17" s="171"/>
      <c r="L17" s="171" t="s">
        <v>154</v>
      </c>
      <c r="M17" s="159"/>
    </row>
    <row r="18" spans="2:13" s="158" customFormat="1" ht="68.25" customHeight="1">
      <c r="B18" s="172" t="s">
        <v>155</v>
      </c>
      <c r="C18" s="173" t="s">
        <v>142</v>
      </c>
      <c r="D18" s="174">
        <v>-13.6</v>
      </c>
      <c r="E18" s="174">
        <v>-23.6</v>
      </c>
      <c r="F18" s="171"/>
      <c r="G18" s="171" t="s">
        <v>156</v>
      </c>
      <c r="H18" s="171"/>
      <c r="I18" s="174">
        <v>1.7</v>
      </c>
      <c r="J18" s="174">
        <v>1.5</v>
      </c>
      <c r="K18" s="171"/>
      <c r="L18" s="171" t="s">
        <v>157</v>
      </c>
      <c r="M18" s="159"/>
    </row>
    <row r="19" spans="2:13" s="148" customFormat="1" ht="72" customHeight="1">
      <c r="B19" s="172" t="s">
        <v>62</v>
      </c>
      <c r="C19" s="173" t="s">
        <v>142</v>
      </c>
      <c r="D19" s="174">
        <v>-8.9</v>
      </c>
      <c r="E19" s="174">
        <v>-8.1999999999999993</v>
      </c>
      <c r="F19" s="171"/>
      <c r="G19" s="171" t="s">
        <v>158</v>
      </c>
      <c r="H19" s="171"/>
      <c r="I19" s="174">
        <v>-15.5</v>
      </c>
      <c r="J19" s="174">
        <v>-7</v>
      </c>
      <c r="K19" s="171"/>
      <c r="L19" s="171" t="s">
        <v>159</v>
      </c>
      <c r="M19" s="161"/>
    </row>
    <row r="20" spans="2:13" s="159" customFormat="1" ht="142.5" customHeight="1">
      <c r="B20" s="172" t="s">
        <v>64</v>
      </c>
      <c r="C20" s="173" t="s">
        <v>142</v>
      </c>
      <c r="D20" s="174">
        <v>-1.7</v>
      </c>
      <c r="E20" s="174">
        <v>-2.2000000000000002</v>
      </c>
      <c r="F20" s="171"/>
      <c r="G20" s="171" t="s">
        <v>160</v>
      </c>
      <c r="H20" s="171"/>
      <c r="I20" s="174">
        <v>-9.9</v>
      </c>
      <c r="J20" s="174">
        <v>-6.2</v>
      </c>
      <c r="K20" s="171"/>
      <c r="L20" s="171" t="s">
        <v>161</v>
      </c>
    </row>
    <row r="21" spans="2:13" s="7" customFormat="1" ht="87" customHeight="1">
      <c r="B21" s="172" t="s">
        <v>66</v>
      </c>
      <c r="C21" s="173" t="s">
        <v>142</v>
      </c>
      <c r="D21" s="174">
        <v>-1.7</v>
      </c>
      <c r="E21" s="174">
        <v>-5.6</v>
      </c>
      <c r="F21" s="171"/>
      <c r="G21" s="171" t="s">
        <v>162</v>
      </c>
      <c r="H21" s="171"/>
      <c r="I21" s="174">
        <v>-8.1999999999999993</v>
      </c>
      <c r="J21" s="174">
        <v>-13</v>
      </c>
      <c r="K21" s="171"/>
      <c r="L21" s="171" t="s">
        <v>163</v>
      </c>
      <c r="M21" s="170"/>
    </row>
    <row r="22" spans="2:13" s="7" customFormat="1" ht="71.25" customHeight="1">
      <c r="B22" s="172" t="s">
        <v>70</v>
      </c>
      <c r="C22" s="173" t="s">
        <v>142</v>
      </c>
      <c r="D22" s="174">
        <v>10.5</v>
      </c>
      <c r="E22" s="174">
        <v>23.6</v>
      </c>
      <c r="F22" s="171"/>
      <c r="G22" s="171" t="s">
        <v>164</v>
      </c>
      <c r="H22" s="171"/>
      <c r="I22" s="174">
        <v>11</v>
      </c>
      <c r="J22" s="174">
        <v>12.6</v>
      </c>
      <c r="K22" s="171"/>
      <c r="L22" s="171" t="s">
        <v>165</v>
      </c>
      <c r="M22" s="170"/>
    </row>
    <row r="23" spans="2:13" s="5" customFormat="1" ht="58.5" customHeight="1">
      <c r="B23" s="172" t="s">
        <v>74</v>
      </c>
      <c r="C23" s="173" t="s">
        <v>142</v>
      </c>
      <c r="D23" s="174">
        <v>1.2</v>
      </c>
      <c r="E23" s="174">
        <v>8.5</v>
      </c>
      <c r="F23" s="171"/>
      <c r="G23" s="171" t="s">
        <v>166</v>
      </c>
      <c r="H23" s="171"/>
      <c r="I23" s="174">
        <v>2</v>
      </c>
      <c r="J23" s="174">
        <v>6.4</v>
      </c>
      <c r="K23" s="171"/>
      <c r="L23" s="171" t="s">
        <v>167</v>
      </c>
      <c r="M23" s="170"/>
    </row>
    <row r="24" spans="2:13" s="160" customFormat="1" ht="45.75" customHeight="1">
      <c r="B24" s="172" t="s">
        <v>78</v>
      </c>
      <c r="C24" s="173" t="s">
        <v>142</v>
      </c>
      <c r="D24" s="174">
        <v>-3.8</v>
      </c>
      <c r="E24" s="174" t="s">
        <v>168</v>
      </c>
      <c r="F24" s="171"/>
      <c r="G24" s="171" t="s">
        <v>169</v>
      </c>
      <c r="H24" s="171"/>
      <c r="I24" s="174">
        <v>-0.2</v>
      </c>
      <c r="J24" s="174">
        <v>-17.399999999999999</v>
      </c>
      <c r="K24" s="171"/>
      <c r="L24" s="171" t="s">
        <v>170</v>
      </c>
      <c r="M24" s="170"/>
    </row>
    <row r="25" spans="2:13" s="148" customFormat="1" ht="82.5" customHeight="1">
      <c r="B25" s="172" t="s">
        <v>80</v>
      </c>
      <c r="C25" s="173" t="s">
        <v>142</v>
      </c>
      <c r="D25" s="174">
        <v>-2.6</v>
      </c>
      <c r="E25" s="174">
        <v>-7.5</v>
      </c>
      <c r="F25" s="171"/>
      <c r="G25" s="171" t="s">
        <v>171</v>
      </c>
      <c r="H25" s="171"/>
      <c r="I25" s="174">
        <v>-4.4000000000000004</v>
      </c>
      <c r="J25" s="174">
        <v>-6.5</v>
      </c>
      <c r="K25" s="171"/>
      <c r="L25" s="171" t="s">
        <v>172</v>
      </c>
      <c r="M25" s="161"/>
    </row>
    <row r="26" spans="2:13" s="7" customFormat="1" ht="47.25" customHeight="1">
      <c r="B26" s="172" t="s">
        <v>82</v>
      </c>
      <c r="C26" s="173" t="s">
        <v>142</v>
      </c>
      <c r="D26" s="174">
        <v>1.7</v>
      </c>
      <c r="E26" s="174">
        <v>4.4000000000000004</v>
      </c>
      <c r="F26" s="171"/>
      <c r="G26" s="171" t="s">
        <v>173</v>
      </c>
      <c r="H26" s="171"/>
      <c r="I26" s="174">
        <v>1.1000000000000001</v>
      </c>
      <c r="J26" s="174">
        <v>1.4</v>
      </c>
      <c r="K26" s="171"/>
      <c r="L26" s="171" t="s">
        <v>173</v>
      </c>
      <c r="M26" s="170"/>
    </row>
    <row r="27" spans="2:13" s="5" customFormat="1" ht="163.5" customHeight="1">
      <c r="B27" s="172" t="s">
        <v>84</v>
      </c>
      <c r="C27" s="173" t="s">
        <v>142</v>
      </c>
      <c r="D27" s="174">
        <v>4.9000000000000004</v>
      </c>
      <c r="E27" s="174">
        <v>9.6</v>
      </c>
      <c r="F27" s="171"/>
      <c r="G27" s="171" t="s">
        <v>174</v>
      </c>
      <c r="H27" s="171"/>
      <c r="I27" s="174">
        <v>6.4</v>
      </c>
      <c r="J27" s="174">
        <v>6.2</v>
      </c>
      <c r="K27" s="171"/>
      <c r="L27" s="150" t="s">
        <v>175</v>
      </c>
      <c r="M27" s="170"/>
    </row>
    <row r="28" spans="2:13" s="5" customFormat="1" ht="183" customHeight="1">
      <c r="B28" s="172" t="s">
        <v>86</v>
      </c>
      <c r="C28" s="173" t="s">
        <v>142</v>
      </c>
      <c r="D28" s="174">
        <v>28.2</v>
      </c>
      <c r="E28" s="174">
        <v>53</v>
      </c>
      <c r="F28" s="171"/>
      <c r="G28" s="171" t="s">
        <v>176</v>
      </c>
      <c r="H28" s="171"/>
      <c r="I28" s="174">
        <v>49.6</v>
      </c>
      <c r="J28" s="174">
        <v>46.2</v>
      </c>
      <c r="K28" s="171"/>
      <c r="L28" s="150" t="s">
        <v>177</v>
      </c>
      <c r="M28" s="170"/>
    </row>
    <row r="29" spans="2:13" s="7" customFormat="1" ht="120.75" customHeight="1">
      <c r="B29" s="172" t="s">
        <v>88</v>
      </c>
      <c r="C29" s="173" t="s">
        <v>142</v>
      </c>
      <c r="D29" s="174">
        <v>9.4</v>
      </c>
      <c r="E29" s="174">
        <v>17</v>
      </c>
      <c r="F29" s="171"/>
      <c r="G29" s="171" t="s">
        <v>178</v>
      </c>
      <c r="H29" s="171"/>
      <c r="I29" s="174">
        <v>11.7</v>
      </c>
      <c r="J29" s="174">
        <v>10.7</v>
      </c>
      <c r="K29" s="171"/>
      <c r="L29" s="171" t="s">
        <v>179</v>
      </c>
      <c r="M29" s="151"/>
    </row>
    <row r="30" spans="2:13" s="161" customFormat="1" ht="60" customHeight="1">
      <c r="B30" s="172" t="s">
        <v>90</v>
      </c>
      <c r="C30" s="173" t="s">
        <v>142</v>
      </c>
      <c r="D30" s="174">
        <v>3.1</v>
      </c>
      <c r="E30" s="174">
        <v>17.2</v>
      </c>
      <c r="F30" s="171"/>
      <c r="G30" s="171" t="s">
        <v>180</v>
      </c>
      <c r="H30" s="171"/>
      <c r="I30" s="174">
        <v>12.4</v>
      </c>
      <c r="J30" s="174">
        <v>29.3</v>
      </c>
      <c r="K30" s="171"/>
      <c r="L30" s="171" t="s">
        <v>181</v>
      </c>
    </row>
    <row r="31" spans="2:13" s="7" customFormat="1" ht="36.75" customHeight="1">
      <c r="B31" s="172" t="s">
        <v>182</v>
      </c>
      <c r="C31" s="173" t="s">
        <v>142</v>
      </c>
      <c r="D31" s="174">
        <v>2.6</v>
      </c>
      <c r="E31" s="174">
        <v>35.9</v>
      </c>
      <c r="F31" s="171"/>
      <c r="G31" s="171" t="s">
        <v>183</v>
      </c>
      <c r="H31" s="171"/>
      <c r="I31" s="174">
        <v>4.5</v>
      </c>
      <c r="J31" s="174">
        <v>31.5</v>
      </c>
      <c r="K31" s="171"/>
      <c r="L31" s="171" t="s">
        <v>183</v>
      </c>
      <c r="M31" s="170"/>
    </row>
    <row r="32" spans="2:13" s="162" customFormat="1" ht="81.75" customHeight="1">
      <c r="B32" s="172" t="s">
        <v>112</v>
      </c>
      <c r="C32" s="173" t="s">
        <v>142</v>
      </c>
      <c r="D32" s="174">
        <v>-3.8</v>
      </c>
      <c r="E32" s="174">
        <v>-1.6</v>
      </c>
      <c r="F32" s="171"/>
      <c r="G32" s="171" t="s">
        <v>184</v>
      </c>
      <c r="H32" s="171"/>
      <c r="I32" s="174">
        <v>-5.3</v>
      </c>
      <c r="J32" s="174">
        <v>-1.1000000000000001</v>
      </c>
      <c r="K32" s="171"/>
      <c r="L32" s="171" t="s">
        <v>185</v>
      </c>
      <c r="M32" s="166"/>
    </row>
    <row r="33" spans="2:13" s="163" customFormat="1" ht="59.25" customHeight="1">
      <c r="B33" s="172" t="s">
        <v>186</v>
      </c>
      <c r="C33" s="173" t="s">
        <v>142</v>
      </c>
      <c r="D33" s="174">
        <v>0</v>
      </c>
      <c r="E33" s="174" t="s">
        <v>168</v>
      </c>
      <c r="F33" s="171"/>
      <c r="G33" s="171" t="s">
        <v>187</v>
      </c>
      <c r="H33" s="171"/>
      <c r="I33" s="174">
        <v>0</v>
      </c>
      <c r="J33" s="174" t="s">
        <v>168</v>
      </c>
      <c r="K33" s="171"/>
      <c r="L33" s="171" t="s">
        <v>187</v>
      </c>
      <c r="M33" s="166"/>
    </row>
    <row r="34" spans="2:13" s="164" customFormat="1" ht="63" customHeight="1">
      <c r="B34" s="172" t="s">
        <v>188</v>
      </c>
      <c r="C34" s="173" t="s">
        <v>142</v>
      </c>
      <c r="D34" s="174">
        <v>7.8</v>
      </c>
      <c r="E34" s="174" t="s">
        <v>168</v>
      </c>
      <c r="F34" s="171"/>
      <c r="G34" s="171" t="s">
        <v>189</v>
      </c>
      <c r="H34" s="171"/>
      <c r="I34" s="165">
        <v>16.5</v>
      </c>
      <c r="J34" s="174" t="s">
        <v>168</v>
      </c>
      <c r="K34" s="171"/>
      <c r="L34" s="171" t="s">
        <v>190</v>
      </c>
      <c r="M34" s="166"/>
    </row>
    <row r="35" spans="2:13" s="166" customFormat="1" ht="60" customHeight="1">
      <c r="B35" s="172" t="s">
        <v>191</v>
      </c>
      <c r="C35" s="173" t="s">
        <v>142</v>
      </c>
      <c r="D35" s="174">
        <v>3.6</v>
      </c>
      <c r="E35" s="174" t="s">
        <v>168</v>
      </c>
      <c r="F35" s="171"/>
      <c r="G35" s="171" t="s">
        <v>192</v>
      </c>
      <c r="H35" s="171"/>
      <c r="I35" s="174">
        <v>7.6</v>
      </c>
      <c r="J35" s="174" t="s">
        <v>168</v>
      </c>
      <c r="K35" s="171"/>
      <c r="L35" s="171" t="s">
        <v>193</v>
      </c>
    </row>
    <row r="36" spans="2:13" s="149" customFormat="1" ht="42.75" customHeight="1">
      <c r="B36" s="172" t="s">
        <v>116</v>
      </c>
      <c r="C36" s="173" t="s">
        <v>142</v>
      </c>
      <c r="D36" s="174">
        <v>0.3</v>
      </c>
      <c r="E36" s="174">
        <v>66.7</v>
      </c>
      <c r="F36" s="171"/>
      <c r="G36" s="171" t="s">
        <v>194</v>
      </c>
      <c r="H36" s="171"/>
      <c r="I36" s="174">
        <v>0.5</v>
      </c>
      <c r="J36" s="174">
        <v>49.3</v>
      </c>
      <c r="K36" s="171"/>
      <c r="L36" s="171" t="s">
        <v>195</v>
      </c>
      <c r="M36" s="166"/>
    </row>
    <row r="37" spans="2:13" s="152" customFormat="1" ht="60" customHeight="1">
      <c r="B37" s="206" t="s">
        <v>196</v>
      </c>
      <c r="C37" s="206"/>
      <c r="D37" s="206"/>
      <c r="E37" s="206"/>
      <c r="F37" s="206"/>
      <c r="G37" s="206"/>
      <c r="H37" s="206"/>
      <c r="I37" s="206"/>
      <c r="J37" s="206"/>
      <c r="K37" s="206"/>
      <c r="L37" s="206"/>
      <c r="M37" s="161"/>
    </row>
    <row r="38" spans="2:13" s="152" customFormat="1" ht="10.5" customHeight="1">
      <c r="B38" s="153"/>
      <c r="C38" s="153"/>
      <c r="D38" s="153"/>
      <c r="E38" s="153"/>
      <c r="F38" s="153"/>
      <c r="G38" s="153"/>
      <c r="H38" s="153"/>
      <c r="I38" s="153"/>
      <c r="J38" s="153"/>
      <c r="K38" s="153"/>
      <c r="L38" s="153"/>
      <c r="M38" s="161"/>
    </row>
    <row r="39" spans="2:13" s="152" customFormat="1" ht="67.5" customHeight="1">
      <c r="B39" s="172" t="s">
        <v>46</v>
      </c>
      <c r="C39" s="173" t="s">
        <v>197</v>
      </c>
      <c r="D39" s="174">
        <v>-26.9</v>
      </c>
      <c r="E39" s="174">
        <v>-16</v>
      </c>
      <c r="F39" s="171"/>
      <c r="G39" s="171" t="s">
        <v>198</v>
      </c>
      <c r="H39" s="171"/>
      <c r="I39" s="174">
        <v>-59.3</v>
      </c>
      <c r="J39" s="174">
        <v>-17</v>
      </c>
      <c r="K39" s="171"/>
      <c r="L39" s="171" t="s">
        <v>199</v>
      </c>
      <c r="M39" s="161"/>
    </row>
    <row r="40" spans="2:13" s="7" customFormat="1" ht="58.5" customHeight="1">
      <c r="B40" s="172" t="s">
        <v>54</v>
      </c>
      <c r="C40" s="173" t="s">
        <v>197</v>
      </c>
      <c r="D40" s="174">
        <v>10.4</v>
      </c>
      <c r="E40" s="174">
        <v>17.7</v>
      </c>
      <c r="F40" s="171"/>
      <c r="G40" s="171" t="s">
        <v>200</v>
      </c>
      <c r="H40" s="171"/>
      <c r="I40" s="174">
        <v>26.9</v>
      </c>
      <c r="J40" s="174">
        <v>21.9</v>
      </c>
      <c r="K40" s="171"/>
      <c r="L40" s="171" t="s">
        <v>201</v>
      </c>
      <c r="M40" s="170"/>
    </row>
    <row r="41" spans="2:13" s="7" customFormat="1" ht="60.75" customHeight="1">
      <c r="B41" s="172" t="s">
        <v>56</v>
      </c>
      <c r="C41" s="173" t="s">
        <v>197</v>
      </c>
      <c r="D41" s="174">
        <v>-1.9</v>
      </c>
      <c r="E41" s="174">
        <v>-13.3</v>
      </c>
      <c r="F41" s="171"/>
      <c r="G41" s="171" t="s">
        <v>202</v>
      </c>
      <c r="H41" s="171"/>
      <c r="I41" s="174">
        <v>-1.3</v>
      </c>
      <c r="J41" s="174">
        <v>-4.4000000000000004</v>
      </c>
      <c r="K41" s="171"/>
      <c r="L41" s="171" t="s">
        <v>203</v>
      </c>
      <c r="M41" s="170"/>
    </row>
    <row r="42" spans="2:13" s="167" customFormat="1" ht="50.25" customHeight="1">
      <c r="B42" s="172" t="s">
        <v>58</v>
      </c>
      <c r="C42" s="173" t="s">
        <v>197</v>
      </c>
      <c r="D42" s="174">
        <v>-0.1</v>
      </c>
      <c r="E42" s="174">
        <v>-1.6</v>
      </c>
      <c r="F42" s="171"/>
      <c r="G42" s="171" t="s">
        <v>204</v>
      </c>
      <c r="H42" s="171"/>
      <c r="I42" s="174">
        <v>0.4</v>
      </c>
      <c r="J42" s="174">
        <v>3.5</v>
      </c>
      <c r="K42" s="171"/>
      <c r="L42" s="175" t="s">
        <v>205</v>
      </c>
      <c r="M42" s="170"/>
    </row>
    <row r="43" spans="2:13" s="168" customFormat="1" ht="47.25" customHeight="1">
      <c r="B43" s="172" t="s">
        <v>60</v>
      </c>
      <c r="C43" s="173" t="s">
        <v>197</v>
      </c>
      <c r="D43" s="174">
        <v>0.1</v>
      </c>
      <c r="E43" s="174">
        <v>6.9</v>
      </c>
      <c r="F43" s="171"/>
      <c r="G43" s="171" t="s">
        <v>194</v>
      </c>
      <c r="H43" s="171"/>
      <c r="I43" s="174">
        <v>0.2</v>
      </c>
      <c r="J43" s="174">
        <v>9.1999999999999993</v>
      </c>
      <c r="K43" s="171"/>
      <c r="L43" s="171" t="s">
        <v>194</v>
      </c>
      <c r="M43" s="170"/>
    </row>
    <row r="44" spans="2:13" s="5" customFormat="1" ht="57.75" customHeight="1">
      <c r="B44" s="172" t="s">
        <v>62</v>
      </c>
      <c r="C44" s="173" t="s">
        <v>197</v>
      </c>
      <c r="D44" s="174">
        <v>0</v>
      </c>
      <c r="E44" s="174">
        <v>0.1</v>
      </c>
      <c r="F44" s="171"/>
      <c r="G44" s="171" t="s">
        <v>206</v>
      </c>
      <c r="H44" s="171"/>
      <c r="I44" s="174">
        <v>0.5</v>
      </c>
      <c r="J44" s="174">
        <v>3.2</v>
      </c>
      <c r="K44" s="171"/>
      <c r="L44" s="171" t="s">
        <v>207</v>
      </c>
      <c r="M44" s="170"/>
    </row>
    <row r="45" spans="2:13" s="169" customFormat="1" ht="45.75" customHeight="1">
      <c r="B45" s="172" t="s">
        <v>64</v>
      </c>
      <c r="C45" s="173" t="s">
        <v>197</v>
      </c>
      <c r="D45" s="174">
        <v>3.6</v>
      </c>
      <c r="E45" s="174">
        <v>18.2</v>
      </c>
      <c r="F45" s="171"/>
      <c r="G45" s="175" t="s">
        <v>208</v>
      </c>
      <c r="H45" s="171"/>
      <c r="I45" s="174">
        <v>8.4</v>
      </c>
      <c r="J45" s="174">
        <v>20.7</v>
      </c>
      <c r="K45" s="171"/>
      <c r="L45" s="175" t="s">
        <v>209</v>
      </c>
      <c r="M45" s="170"/>
    </row>
    <row r="46" spans="2:13" s="7" customFormat="1" ht="62.25" customHeight="1">
      <c r="B46" s="172" t="s">
        <v>66</v>
      </c>
      <c r="C46" s="173" t="s">
        <v>197</v>
      </c>
      <c r="D46" s="174">
        <v>1.7</v>
      </c>
      <c r="E46" s="174">
        <v>5.5</v>
      </c>
      <c r="F46" s="171"/>
      <c r="G46" s="171" t="s">
        <v>210</v>
      </c>
      <c r="H46" s="171"/>
      <c r="I46" s="174">
        <v>7.9</v>
      </c>
      <c r="J46" s="174">
        <v>12.6</v>
      </c>
      <c r="K46" s="171"/>
      <c r="L46" s="171" t="s">
        <v>211</v>
      </c>
      <c r="M46" s="170"/>
    </row>
    <row r="47" spans="2:13" s="7" customFormat="1" ht="33.75" customHeight="1">
      <c r="B47" s="172" t="s">
        <v>70</v>
      </c>
      <c r="C47" s="173" t="s">
        <v>197</v>
      </c>
      <c r="D47" s="174">
        <v>0</v>
      </c>
      <c r="E47" s="174">
        <v>-3.8</v>
      </c>
      <c r="F47" s="171"/>
      <c r="G47" s="171" t="s">
        <v>194</v>
      </c>
      <c r="H47" s="171"/>
      <c r="I47" s="174">
        <v>0.1</v>
      </c>
      <c r="J47" s="174" t="s">
        <v>168</v>
      </c>
      <c r="K47" s="171"/>
      <c r="L47" s="171" t="s">
        <v>194</v>
      </c>
      <c r="M47" s="170"/>
    </row>
    <row r="48" spans="2:13" s="5" customFormat="1" ht="31.5" customHeight="1">
      <c r="B48" s="172" t="s">
        <v>74</v>
      </c>
      <c r="C48" s="173" t="s">
        <v>197</v>
      </c>
      <c r="D48" s="174">
        <v>0</v>
      </c>
      <c r="E48" s="174">
        <v>96.2</v>
      </c>
      <c r="F48" s="171"/>
      <c r="G48" s="171" t="s">
        <v>194</v>
      </c>
      <c r="H48" s="171"/>
      <c r="I48" s="174">
        <v>0</v>
      </c>
      <c r="J48" s="174">
        <v>98.1</v>
      </c>
      <c r="K48" s="171"/>
      <c r="L48" s="171" t="s">
        <v>194</v>
      </c>
      <c r="M48" s="170"/>
    </row>
    <row r="49" spans="2:39" s="170" customFormat="1" ht="45.75" customHeight="1">
      <c r="B49" s="172" t="s">
        <v>78</v>
      </c>
      <c r="C49" s="173" t="s">
        <v>197</v>
      </c>
      <c r="D49" s="174">
        <v>0.1</v>
      </c>
      <c r="E49" s="174">
        <v>16.8</v>
      </c>
      <c r="F49" s="171"/>
      <c r="G49" s="171" t="s">
        <v>194</v>
      </c>
      <c r="H49" s="171"/>
      <c r="I49" s="174">
        <v>0.4</v>
      </c>
      <c r="J49" s="174">
        <v>23.6</v>
      </c>
      <c r="K49" s="171"/>
      <c r="L49" s="171" t="s">
        <v>194</v>
      </c>
    </row>
    <row r="50" spans="2:39" s="148" customFormat="1" ht="36" customHeight="1">
      <c r="B50" s="172" t="s">
        <v>80</v>
      </c>
      <c r="C50" s="173" t="s">
        <v>197</v>
      </c>
      <c r="D50" s="174">
        <v>0</v>
      </c>
      <c r="E50" s="174">
        <v>0</v>
      </c>
      <c r="F50" s="171"/>
      <c r="G50" s="171" t="s">
        <v>212</v>
      </c>
      <c r="H50" s="171"/>
      <c r="I50" s="174">
        <v>0</v>
      </c>
      <c r="J50" s="174">
        <v>0</v>
      </c>
      <c r="K50" s="171"/>
      <c r="L50" s="171" t="s">
        <v>212</v>
      </c>
      <c r="M50" s="161"/>
    </row>
    <row r="51" spans="2:39" s="5" customFormat="1" ht="36.75" customHeight="1">
      <c r="B51" s="172" t="s">
        <v>82</v>
      </c>
      <c r="C51" s="173" t="s">
        <v>197</v>
      </c>
      <c r="D51" s="174">
        <v>0</v>
      </c>
      <c r="E51" s="174">
        <v>0</v>
      </c>
      <c r="F51" s="171"/>
      <c r="G51" s="171" t="s">
        <v>212</v>
      </c>
      <c r="H51" s="171"/>
      <c r="I51" s="174">
        <v>0</v>
      </c>
      <c r="J51" s="174">
        <v>0</v>
      </c>
      <c r="K51" s="171"/>
      <c r="L51" s="171" t="s">
        <v>212</v>
      </c>
      <c r="M51" s="170"/>
    </row>
    <row r="52" spans="2:39" s="5" customFormat="1" ht="51.75" customHeight="1">
      <c r="B52" s="172" t="s">
        <v>84</v>
      </c>
      <c r="C52" s="173" t="s">
        <v>197</v>
      </c>
      <c r="D52" s="174">
        <v>2.9</v>
      </c>
      <c r="E52" s="174">
        <v>37.5</v>
      </c>
      <c r="F52" s="171"/>
      <c r="G52" s="171" t="s">
        <v>213</v>
      </c>
      <c r="H52" s="171"/>
      <c r="I52" s="174">
        <v>5.7</v>
      </c>
      <c r="J52" s="174">
        <v>36.200000000000003</v>
      </c>
      <c r="K52" s="171"/>
      <c r="L52" s="171" t="s">
        <v>214</v>
      </c>
      <c r="M52" s="170"/>
    </row>
    <row r="53" spans="2:39" s="5" customFormat="1" ht="79.5" customHeight="1">
      <c r="B53" s="172" t="s">
        <v>86</v>
      </c>
      <c r="C53" s="173" t="s">
        <v>197</v>
      </c>
      <c r="D53" s="174">
        <v>6.2</v>
      </c>
      <c r="E53" s="174">
        <v>63</v>
      </c>
      <c r="F53" s="171"/>
      <c r="G53" s="171" t="s">
        <v>215</v>
      </c>
      <c r="H53" s="171"/>
      <c r="I53" s="174">
        <v>-0.9</v>
      </c>
      <c r="J53" s="174">
        <v>-4.4000000000000004</v>
      </c>
      <c r="K53" s="171"/>
      <c r="L53" s="171" t="s">
        <v>216</v>
      </c>
      <c r="M53" s="170"/>
    </row>
    <row r="54" spans="2:39" s="7" customFormat="1" ht="45.75" customHeight="1">
      <c r="B54" s="172" t="s">
        <v>88</v>
      </c>
      <c r="C54" s="173" t="s">
        <v>197</v>
      </c>
      <c r="D54" s="174">
        <v>4.3</v>
      </c>
      <c r="E54" s="174">
        <v>37</v>
      </c>
      <c r="F54" s="171"/>
      <c r="G54" s="171" t="s">
        <v>217</v>
      </c>
      <c r="H54" s="171"/>
      <c r="I54" s="174">
        <v>12.1</v>
      </c>
      <c r="J54" s="174">
        <v>48.2</v>
      </c>
      <c r="K54" s="171"/>
      <c r="L54" s="171" t="s">
        <v>218</v>
      </c>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row>
    <row r="55" spans="2:39" s="176" customFormat="1" ht="40.5" customHeight="1">
      <c r="B55" s="172" t="s">
        <v>90</v>
      </c>
      <c r="C55" s="173" t="s">
        <v>197</v>
      </c>
      <c r="D55" s="174">
        <v>-0.4</v>
      </c>
      <c r="E55" s="174" t="s">
        <v>168</v>
      </c>
      <c r="F55" s="171"/>
      <c r="G55" s="171" t="s">
        <v>194</v>
      </c>
      <c r="H55" s="171"/>
      <c r="I55" s="174">
        <v>-1.1000000000000001</v>
      </c>
      <c r="J55" s="174" t="s">
        <v>168</v>
      </c>
      <c r="K55" s="171"/>
      <c r="L55" s="175" t="s">
        <v>219</v>
      </c>
    </row>
    <row r="56" spans="2:39" s="176" customFormat="1" ht="6" customHeight="1">
      <c r="B56" s="192"/>
      <c r="C56" s="193"/>
      <c r="D56" s="194"/>
      <c r="E56" s="194"/>
      <c r="F56" s="195"/>
      <c r="G56" s="195"/>
      <c r="H56" s="195"/>
      <c r="I56" s="194"/>
      <c r="J56" s="194"/>
      <c r="K56" s="195"/>
      <c r="L56" s="196"/>
    </row>
    <row r="57" spans="2:39" s="170" customFormat="1" ht="123.75" customHeight="1">
      <c r="B57" s="172" t="s">
        <v>220</v>
      </c>
      <c r="C57" s="173" t="s">
        <v>142</v>
      </c>
      <c r="D57" s="174">
        <v>79</v>
      </c>
      <c r="E57" s="174">
        <v>21.2697</v>
      </c>
      <c r="F57" s="156"/>
      <c r="G57" s="172" t="s">
        <v>223</v>
      </c>
      <c r="H57" s="155"/>
      <c r="I57" s="174">
        <v>30.1</v>
      </c>
      <c r="J57" s="174">
        <v>5.12568</v>
      </c>
      <c r="K57" s="155"/>
      <c r="L57" s="172" t="s">
        <v>224</v>
      </c>
    </row>
    <row r="58" spans="2:39" s="5" customFormat="1" ht="103.5" customHeight="1">
      <c r="B58" s="172" t="s">
        <v>127</v>
      </c>
      <c r="C58" s="173" t="s">
        <v>142</v>
      </c>
      <c r="D58" s="191">
        <v>33.5</v>
      </c>
      <c r="E58" s="191">
        <v>13.4</v>
      </c>
      <c r="F58" s="156"/>
      <c r="G58" s="177" t="s">
        <v>221</v>
      </c>
      <c r="H58" s="155"/>
      <c r="I58" s="191">
        <v>27.8</v>
      </c>
      <c r="J58" s="191">
        <v>5.7</v>
      </c>
      <c r="K58" s="156"/>
      <c r="L58" s="177" t="s">
        <v>222</v>
      </c>
      <c r="M58" s="170"/>
    </row>
    <row r="59" spans="2:39" s="5" customFormat="1" ht="20.25" customHeight="1">
      <c r="B59" s="170"/>
      <c r="C59" s="170"/>
      <c r="D59" s="170"/>
      <c r="E59" s="170"/>
      <c r="F59" s="170"/>
      <c r="G59" s="170"/>
      <c r="H59" s="170"/>
      <c r="I59" s="170"/>
      <c r="J59" s="170"/>
      <c r="K59" s="170"/>
      <c r="L59" s="14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row>
    <row r="60" spans="2:39" ht="12" customHeight="1">
      <c r="B60" s="170"/>
      <c r="C60" s="170"/>
      <c r="F60" s="170"/>
      <c r="H60" s="170"/>
      <c r="I60" s="170"/>
      <c r="J60" s="170"/>
      <c r="K60" s="170"/>
      <c r="L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row>
  </sheetData>
  <mergeCells count="10">
    <mergeCell ref="B37:L37"/>
    <mergeCell ref="B1:L1"/>
    <mergeCell ref="B2:L2"/>
    <mergeCell ref="B3:L3"/>
    <mergeCell ref="B4:L4"/>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7" min="1" max="11" man="1"/>
    <brk id="36" min="1" max="11" man="1"/>
    <brk id="51"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2</vt:i4>
      </vt:variant>
    </vt:vector>
  </HeadingPairs>
  <TitlesOfParts>
    <vt:vector size="5" baseType="lpstr">
      <vt:lpstr>Accrued Data</vt:lpstr>
      <vt:lpstr>Consolidated Variance Data</vt:lpstr>
      <vt:lpstr>Chart1</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2020-03-18T12:41:54Z</cp:lastPrinted>
  <dcterms:created xsi:type="dcterms:W3CDTF">2010-11-10T18:39:35Z</dcterms:created>
  <dcterms:modified xsi:type="dcterms:W3CDTF">2020-03-18T16:45:19Z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